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ster degree\3 semester\1. Study\1. Engineering calculations\Отчетность\"/>
    </mc:Choice>
  </mc:AlternateContent>
  <xr:revisionPtr revIDLastSave="0" documentId="13_ncr:1_{DAC2E24F-EBD2-4A93-940E-7C8BD630DE15}" xr6:coauthVersionLast="46" xr6:coauthVersionMax="46" xr10:uidLastSave="{00000000-0000-0000-0000-000000000000}"/>
  <bookViews>
    <workbookView xWindow="-120" yWindow="-120" windowWidth="20730" windowHeight="11160" tabRatio="801" xr2:uid="{CBC1EEC4-3CEC-42AB-80D5-AF1AF0023CE7}"/>
  </bookViews>
  <sheets>
    <sheet name="Автоматическая сетка" sheetId="1" r:id="rId1"/>
    <sheet name="Задаваемая сетка" sheetId="3" r:id="rId2"/>
    <sheet name="Данные для сравнения" sheetId="4" r:id="rId3"/>
    <sheet name="Анализ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8" l="1"/>
  <c r="V5" i="8"/>
  <c r="V6" i="8"/>
  <c r="V7" i="8"/>
  <c r="V8" i="8"/>
  <c r="V9" i="8"/>
  <c r="V10" i="8"/>
  <c r="V11" i="8"/>
  <c r="V12" i="8"/>
  <c r="V13" i="8"/>
  <c r="V14" i="8"/>
  <c r="V15" i="8"/>
  <c r="V16" i="8"/>
  <c r="V17" i="8"/>
  <c r="V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T3" i="8"/>
  <c r="S3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46" i="8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30" i="4"/>
  <c r="C33" i="4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C46" i="8"/>
  <c r="B46" i="8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30" i="4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22" i="8"/>
  <c r="B40" i="8"/>
  <c r="B41" i="8"/>
  <c r="B38" i="8"/>
  <c r="B39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22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3" i="8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P5" i="4"/>
  <c r="O5" i="4"/>
  <c r="N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M5" i="4"/>
  <c r="L5" i="4"/>
  <c r="K5" i="4"/>
  <c r="C12" i="4"/>
  <c r="E24" i="4"/>
  <c r="E22" i="4"/>
  <c r="E23" i="4" s="1"/>
  <c r="E17" i="4"/>
  <c r="E18" i="4" s="1"/>
  <c r="E19" i="4" s="1"/>
  <c r="E20" i="4" s="1"/>
  <c r="E21" i="4" s="1"/>
  <c r="E7" i="4"/>
  <c r="E8" i="4" s="1"/>
  <c r="E9" i="4" s="1"/>
  <c r="E10" i="4" s="1"/>
  <c r="E11" i="4" s="1"/>
  <c r="E12" i="4" s="1"/>
  <c r="E13" i="4" s="1"/>
  <c r="E14" i="4" s="1"/>
  <c r="E15" i="4" s="1"/>
  <c r="E16" i="4" s="1"/>
  <c r="E6" i="4"/>
  <c r="E5" i="4"/>
  <c r="C10" i="4"/>
  <c r="C9" i="4"/>
  <c r="C8" i="4"/>
  <c r="C7" i="4"/>
  <c r="C6" i="4"/>
  <c r="C5" i="4"/>
  <c r="O19" i="3"/>
  <c r="N19" i="3"/>
  <c r="Q19" i="3" s="1"/>
  <c r="M19" i="3"/>
  <c r="P19" i="3" s="1"/>
  <c r="O18" i="3"/>
  <c r="N18" i="3"/>
  <c r="Q18" i="3" s="1"/>
  <c r="M18" i="3"/>
  <c r="O17" i="3"/>
  <c r="R17" i="3" s="1"/>
  <c r="N17" i="3"/>
  <c r="M17" i="3"/>
  <c r="O16" i="3"/>
  <c r="N16" i="3"/>
  <c r="M16" i="3"/>
  <c r="O15" i="3"/>
  <c r="N15" i="3"/>
  <c r="M15" i="3"/>
  <c r="P15" i="3" s="1"/>
  <c r="O14" i="3"/>
  <c r="N14" i="3"/>
  <c r="Q14" i="3" s="1"/>
  <c r="M14" i="3"/>
  <c r="O13" i="3"/>
  <c r="R13" i="3" s="1"/>
  <c r="N13" i="3"/>
  <c r="M13" i="3"/>
  <c r="O12" i="3"/>
  <c r="N12" i="3"/>
  <c r="M12" i="3"/>
  <c r="O11" i="3"/>
  <c r="N11" i="3"/>
  <c r="M11" i="3"/>
  <c r="P11" i="3" s="1"/>
  <c r="O10" i="3"/>
  <c r="N10" i="3"/>
  <c r="Q10" i="3" s="1"/>
  <c r="M10" i="3"/>
  <c r="O9" i="3"/>
  <c r="N9" i="3"/>
  <c r="M9" i="3"/>
  <c r="C9" i="3"/>
  <c r="H14" i="3" s="1"/>
  <c r="O8" i="3"/>
  <c r="N8" i="3"/>
  <c r="Q8" i="3" s="1"/>
  <c r="M8" i="3"/>
  <c r="O7" i="3"/>
  <c r="R7" i="3" s="1"/>
  <c r="N7" i="3"/>
  <c r="M7" i="3"/>
  <c r="C7" i="3"/>
  <c r="R19" i="3" s="1"/>
  <c r="O6" i="3"/>
  <c r="R6" i="3" s="1"/>
  <c r="N6" i="3"/>
  <c r="M6" i="3"/>
  <c r="P6" i="3" s="1"/>
  <c r="F6" i="3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C6" i="3"/>
  <c r="Q5" i="3"/>
  <c r="O5" i="3"/>
  <c r="R5" i="3" s="1"/>
  <c r="N5" i="3"/>
  <c r="M5" i="3"/>
  <c r="P5" i="3" s="1"/>
  <c r="H5" i="3"/>
  <c r="I5" i="3" s="1"/>
  <c r="C5" i="3"/>
  <c r="P8" i="1"/>
  <c r="P9" i="1"/>
  <c r="P15" i="1"/>
  <c r="P16" i="1"/>
  <c r="P17" i="1"/>
  <c r="P5" i="1"/>
  <c r="N5" i="1"/>
  <c r="Q5" i="1" s="1"/>
  <c r="N6" i="1"/>
  <c r="Q6" i="1" s="1"/>
  <c r="N7" i="1"/>
  <c r="Q7" i="1" s="1"/>
  <c r="N8" i="1"/>
  <c r="Q8" i="1" s="1"/>
  <c r="N9" i="1"/>
  <c r="Q9" i="1" s="1"/>
  <c r="N10" i="1"/>
  <c r="Q10" i="1" s="1"/>
  <c r="N11" i="1"/>
  <c r="Q11" i="1" s="1"/>
  <c r="N12" i="1"/>
  <c r="Q12" i="1" s="1"/>
  <c r="N13" i="1"/>
  <c r="Q13" i="1" s="1"/>
  <c r="N14" i="1"/>
  <c r="Q14" i="1" s="1"/>
  <c r="N15" i="1"/>
  <c r="Q15" i="1" s="1"/>
  <c r="N16" i="1"/>
  <c r="Q16" i="1" s="1"/>
  <c r="N17" i="1"/>
  <c r="Q17" i="1" s="1"/>
  <c r="N18" i="1"/>
  <c r="Q18" i="1" s="1"/>
  <c r="N19" i="1"/>
  <c r="Q19" i="1" s="1"/>
  <c r="M6" i="1"/>
  <c r="P6" i="1" s="1"/>
  <c r="M7" i="1"/>
  <c r="P7" i="1" s="1"/>
  <c r="M8" i="1"/>
  <c r="M9" i="1"/>
  <c r="M10" i="1"/>
  <c r="P10" i="1" s="1"/>
  <c r="M11" i="1"/>
  <c r="P11" i="1" s="1"/>
  <c r="M12" i="1"/>
  <c r="P12" i="1" s="1"/>
  <c r="M13" i="1"/>
  <c r="P13" i="1" s="1"/>
  <c r="M14" i="1"/>
  <c r="P14" i="1" s="1"/>
  <c r="M15" i="1"/>
  <c r="M16" i="1"/>
  <c r="M17" i="1"/>
  <c r="M18" i="1"/>
  <c r="P18" i="1" s="1"/>
  <c r="M19" i="1"/>
  <c r="P19" i="1" s="1"/>
  <c r="M5" i="1"/>
  <c r="I14" i="3" l="1"/>
  <c r="Q7" i="3"/>
  <c r="P8" i="3"/>
  <c r="R9" i="3"/>
  <c r="P10" i="3"/>
  <c r="R12" i="3"/>
  <c r="Q13" i="3"/>
  <c r="P14" i="3"/>
  <c r="R16" i="3"/>
  <c r="Q17" i="3"/>
  <c r="P18" i="3"/>
  <c r="C10" i="3"/>
  <c r="H15" i="3" s="1"/>
  <c r="Q6" i="3"/>
  <c r="R8" i="3"/>
  <c r="P9" i="3"/>
  <c r="R10" i="3"/>
  <c r="Q11" i="3"/>
  <c r="P12" i="3"/>
  <c r="R14" i="3"/>
  <c r="Q15" i="3"/>
  <c r="P16" i="3"/>
  <c r="R18" i="3"/>
  <c r="P7" i="3"/>
  <c r="Q9" i="3"/>
  <c r="R11" i="3"/>
  <c r="Q12" i="3"/>
  <c r="P13" i="3"/>
  <c r="R15" i="3"/>
  <c r="Q16" i="3"/>
  <c r="P17" i="3"/>
  <c r="H5" i="1"/>
  <c r="C10" i="1"/>
  <c r="C9" i="1"/>
  <c r="C7" i="1"/>
  <c r="C6" i="1"/>
  <c r="C5" i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H16" i="3" l="1"/>
  <c r="I15" i="3"/>
  <c r="H6" i="3"/>
  <c r="H6" i="1"/>
  <c r="I5" i="1"/>
  <c r="H14" i="1"/>
  <c r="H7" i="3" l="1"/>
  <c r="I6" i="3"/>
  <c r="H17" i="3"/>
  <c r="I16" i="3"/>
  <c r="H15" i="1"/>
  <c r="I14" i="1"/>
  <c r="I6" i="1"/>
  <c r="H7" i="1"/>
  <c r="H8" i="1" s="1"/>
  <c r="H9" i="1" s="1"/>
  <c r="H10" i="1" s="1"/>
  <c r="H11" i="1" s="1"/>
  <c r="H12" i="1" s="1"/>
  <c r="H13" i="1" s="1"/>
  <c r="H18" i="3" l="1"/>
  <c r="I17" i="3"/>
  <c r="H8" i="3"/>
  <c r="I7" i="3"/>
  <c r="I9" i="1"/>
  <c r="I10" i="1"/>
  <c r="I8" i="1"/>
  <c r="I7" i="1"/>
  <c r="I15" i="1"/>
  <c r="H16" i="1"/>
  <c r="I11" i="1"/>
  <c r="H9" i="3" l="1"/>
  <c r="I8" i="3"/>
  <c r="H19" i="3"/>
  <c r="I19" i="3" s="1"/>
  <c r="I18" i="3"/>
  <c r="H17" i="1"/>
  <c r="I16" i="1"/>
  <c r="I13" i="1"/>
  <c r="I12" i="1"/>
  <c r="H10" i="3" l="1"/>
  <c r="I9" i="3"/>
  <c r="H18" i="1"/>
  <c r="I17" i="1"/>
  <c r="H11" i="3" l="1"/>
  <c r="I10" i="3"/>
  <c r="H19" i="1"/>
  <c r="I19" i="1" s="1"/>
  <c r="I18" i="1"/>
  <c r="H12" i="3" l="1"/>
  <c r="I11" i="3"/>
  <c r="H13" i="3" l="1"/>
  <c r="I13" i="3" s="1"/>
  <c r="I12" i="3"/>
</calcChain>
</file>

<file path=xl/sharedStrings.xml><?xml version="1.0" encoding="utf-8"?>
<sst xmlns="http://schemas.openxmlformats.org/spreadsheetml/2006/main" count="96" uniqueCount="51">
  <si>
    <t>№</t>
  </si>
  <si>
    <t>Параметр</t>
  </si>
  <si>
    <t>Значение</t>
  </si>
  <si>
    <t>Sin, м^2</t>
  </si>
  <si>
    <t>Sout, м^2</t>
  </si>
  <si>
    <t>Sdiaph, м^2</t>
  </si>
  <si>
    <t>Pcrit, Па</t>
  </si>
  <si>
    <t>Pin, Па</t>
  </si>
  <si>
    <t>Pout, Па</t>
  </si>
  <si>
    <t>P0, Па</t>
  </si>
  <si>
    <t>шаг, Па</t>
  </si>
  <si>
    <t>Pin-Pout, Па</t>
  </si>
  <si>
    <t>Qm_in_massFlow, кг*с^-1</t>
  </si>
  <si>
    <t>Qm_in_areaAve, кг*с^-1</t>
  </si>
  <si>
    <t>Qm_in_ave, кг*с^-1</t>
  </si>
  <si>
    <t>Qv_in_massFlow, м^3*c^-1</t>
  </si>
  <si>
    <t>Qv_in_areaAve, м^3*c^-1</t>
  </si>
  <si>
    <t>Qv_in_ave, м^3*c^-1</t>
  </si>
  <si>
    <t>ρ, кг*м^-3</t>
  </si>
  <si>
    <t>Журнал исследования звуковой диафрагмы (автоматическая сетка)</t>
  </si>
  <si>
    <t>Qv_in_massFlow_norm, м^3*c^-1</t>
  </si>
  <si>
    <t>Qv_in_areaAve_norm, м^3*c^-1</t>
  </si>
  <si>
    <t>Qv_in_ave_norm, м^3*c^-1</t>
  </si>
  <si>
    <t>Журнал исследования звуковой диафрагмы (задаваемая сетка)</t>
  </si>
  <si>
    <t>Данные для сравнения</t>
  </si>
  <si>
    <t xml:space="preserve">S2, </t>
  </si>
  <si>
    <t xml:space="preserve">S1, </t>
  </si>
  <si>
    <t xml:space="preserve">S3, </t>
  </si>
  <si>
    <t>D1, м</t>
  </si>
  <si>
    <t>D2, м</t>
  </si>
  <si>
    <t>D3, м</t>
  </si>
  <si>
    <t>Qv1, дел</t>
  </si>
  <si>
    <t>Qv2, дел</t>
  </si>
  <si>
    <t>Qv3, дел</t>
  </si>
  <si>
    <t>Qv1, м^3*c^-1</t>
  </si>
  <si>
    <t>Qv2, м^3*c^-1</t>
  </si>
  <si>
    <t>Qv3, м^3*c^-1</t>
  </si>
  <si>
    <t>Qv1_norm, м^3*c^-1</t>
  </si>
  <si>
    <t>Qv2_norm, м^3*c^-1</t>
  </si>
  <si>
    <t>Qv3_norm, м^3*c^-1</t>
  </si>
  <si>
    <t>Qv_ср_norm, м^3*c^-1</t>
  </si>
  <si>
    <t>Pin-Pout, кгс/см^2</t>
  </si>
  <si>
    <t>Conv_1</t>
  </si>
  <si>
    <t>Conv_2</t>
  </si>
  <si>
    <t>Qv_auto, м^3*c^-1</t>
  </si>
  <si>
    <t>Qv_nonauto, м^3*c^-1</t>
  </si>
  <si>
    <t>Qv_exp, м^3*c^-1</t>
  </si>
  <si>
    <t>γ</t>
  </si>
  <si>
    <t>Ddiaph, м</t>
  </si>
  <si>
    <t>Qv_teor, м^3*c^-1</t>
  </si>
  <si>
    <t>Qv_teor_norm, м^3*c^-1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</si>
</sst>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E+0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/>
    <xf numFmtId="11" fontId="0" fillId="3" borderId="1" xfId="0" applyNumberFormat="1" applyFill="1" applyBorder="1"/>
    <xf numFmtId="49" fontId="1" fillId="0" borderId="1" xfId="0" applyNumberFormat="1" applyFont="1" applyBorder="1"/>
    <xf numFmtId="49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165" fontId="0" fillId="0" borderId="1" xfId="0" applyNumberFormat="1" applyFill="1" applyBorder="1"/>
    <xf numFmtId="164" fontId="0" fillId="2" borderId="1" xfId="0" applyNumberFormat="1" applyFill="1" applyBorder="1"/>
    <xf numFmtId="164" fontId="0" fillId="4" borderId="1" xfId="0" applyNumberFormat="1" applyFill="1" applyBorder="1"/>
    <xf numFmtId="164" fontId="0" fillId="3" borderId="1" xfId="0" applyNumberFormat="1" applyFill="1" applyBorder="1"/>
    <xf numFmtId="2" fontId="0" fillId="0" borderId="1" xfId="0" applyNumberFormat="1" applyBorder="1"/>
    <xf numFmtId="49" fontId="0" fillId="0" borderId="1" xfId="0" applyNumberFormat="1" applyFill="1" applyBorder="1" applyAlignment="1">
      <alignment horizontal="center"/>
    </xf>
    <xf numFmtId="1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Ansys CFX (automatic grid)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Анализ!$C$3:$C$17</c:f>
              <c:numCache>
                <c:formatCode>0.00</c:formatCode>
                <c:ptCount val="15"/>
                <c:pt idx="0">
                  <c:v>0</c:v>
                </c:pt>
                <c:pt idx="1">
                  <c:v>5291.4166666666715</c:v>
                </c:pt>
                <c:pt idx="2">
                  <c:v>10582.833333333343</c:v>
                </c:pt>
                <c:pt idx="3">
                  <c:v>15874.250000000015</c:v>
                </c:pt>
                <c:pt idx="4">
                  <c:v>21165.666666666686</c:v>
                </c:pt>
                <c:pt idx="5">
                  <c:v>26457.083333333358</c:v>
                </c:pt>
                <c:pt idx="6">
                  <c:v>31748.500000000029</c:v>
                </c:pt>
                <c:pt idx="7">
                  <c:v>37039.916666666693</c:v>
                </c:pt>
                <c:pt idx="8">
                  <c:v>42331.333333333358</c:v>
                </c:pt>
                <c:pt idx="9">
                  <c:v>47622.75</c:v>
                </c:pt>
                <c:pt idx="10">
                  <c:v>52914.166666666664</c:v>
                </c:pt>
                <c:pt idx="11">
                  <c:v>58205.583333333328</c:v>
                </c:pt>
                <c:pt idx="12">
                  <c:v>63496.999999999993</c:v>
                </c:pt>
                <c:pt idx="13">
                  <c:v>68788.416666666657</c:v>
                </c:pt>
                <c:pt idx="14">
                  <c:v>74079.833333333328</c:v>
                </c:pt>
              </c:numCache>
            </c:numRef>
          </c:xVal>
          <c:yVal>
            <c:numRef>
              <c:f>Анализ!$D$3:$D$17</c:f>
              <c:numCache>
                <c:formatCode>0.00</c:formatCode>
                <c:ptCount val="15"/>
                <c:pt idx="0">
                  <c:v>0.12852651623127839</c:v>
                </c:pt>
                <c:pt idx="1">
                  <c:v>95.159844815065682</c:v>
                </c:pt>
                <c:pt idx="2">
                  <c:v>128.80922737917058</c:v>
                </c:pt>
                <c:pt idx="3">
                  <c:v>150.25162069173092</c:v>
                </c:pt>
                <c:pt idx="4">
                  <c:v>164.39757187854363</c:v>
                </c:pt>
                <c:pt idx="5">
                  <c:v>173.09405781388986</c:v>
                </c:pt>
                <c:pt idx="6">
                  <c:v>178.03734538512285</c:v>
                </c:pt>
                <c:pt idx="7">
                  <c:v>180.70543184335565</c:v>
                </c:pt>
                <c:pt idx="8">
                  <c:v>182.00153773093501</c:v>
                </c:pt>
                <c:pt idx="9">
                  <c:v>182.7561270447944</c:v>
                </c:pt>
                <c:pt idx="10">
                  <c:v>182.90579765250203</c:v>
                </c:pt>
                <c:pt idx="11">
                  <c:v>182.93697902910779</c:v>
                </c:pt>
                <c:pt idx="12">
                  <c:v>182.92762461612605</c:v>
                </c:pt>
                <c:pt idx="13">
                  <c:v>182.90787641094241</c:v>
                </c:pt>
                <c:pt idx="14">
                  <c:v>182.89436448107992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74-4682-A36A-C1E7ACC1FAF6}"/>
            </c:ext>
          </c:extLst>
        </c:ser>
        <c:ser>
          <c:idx val="1"/>
          <c:order val="1"/>
          <c:tx>
            <c:v>Ansys CFX (customizable grid)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Анализ!$C$3:$C$17</c:f>
              <c:numCache>
                <c:formatCode>0.00</c:formatCode>
                <c:ptCount val="15"/>
                <c:pt idx="0">
                  <c:v>0</c:v>
                </c:pt>
                <c:pt idx="1">
                  <c:v>5291.4166666666715</c:v>
                </c:pt>
                <c:pt idx="2">
                  <c:v>10582.833333333343</c:v>
                </c:pt>
                <c:pt idx="3">
                  <c:v>15874.250000000015</c:v>
                </c:pt>
                <c:pt idx="4">
                  <c:v>21165.666666666686</c:v>
                </c:pt>
                <c:pt idx="5">
                  <c:v>26457.083333333358</c:v>
                </c:pt>
                <c:pt idx="6">
                  <c:v>31748.500000000029</c:v>
                </c:pt>
                <c:pt idx="7">
                  <c:v>37039.916666666693</c:v>
                </c:pt>
                <c:pt idx="8">
                  <c:v>42331.333333333358</c:v>
                </c:pt>
                <c:pt idx="9">
                  <c:v>47622.75</c:v>
                </c:pt>
                <c:pt idx="10">
                  <c:v>52914.166666666664</c:v>
                </c:pt>
                <c:pt idx="11">
                  <c:v>58205.583333333328</c:v>
                </c:pt>
                <c:pt idx="12">
                  <c:v>63496.999999999993</c:v>
                </c:pt>
                <c:pt idx="13">
                  <c:v>68788.416666666657</c:v>
                </c:pt>
                <c:pt idx="14">
                  <c:v>74079.833333333328</c:v>
                </c:pt>
              </c:numCache>
            </c:numRef>
          </c:xVal>
          <c:yVal>
            <c:numRef>
              <c:f>Анализ!$E$3:$E$17</c:f>
              <c:numCache>
                <c:formatCode>0.00</c:formatCode>
                <c:ptCount val="15"/>
                <c:pt idx="0">
                  <c:v>4.6639544058064156E-2</c:v>
                </c:pt>
                <c:pt idx="1">
                  <c:v>98.752666965503266</c:v>
                </c:pt>
                <c:pt idx="2">
                  <c:v>133.13616307282976</c:v>
                </c:pt>
                <c:pt idx="3">
                  <c:v>154.93090594103518</c:v>
                </c:pt>
                <c:pt idx="4">
                  <c:v>168.76608274101048</c:v>
                </c:pt>
                <c:pt idx="5">
                  <c:v>176.34627539387051</c:v>
                </c:pt>
                <c:pt idx="6">
                  <c:v>180.1909391293606</c:v>
                </c:pt>
                <c:pt idx="7">
                  <c:v>182.21461047107437</c:v>
                </c:pt>
                <c:pt idx="8">
                  <c:v>183.11263411732023</c:v>
                </c:pt>
                <c:pt idx="9">
                  <c:v>183.30803741071631</c:v>
                </c:pt>
                <c:pt idx="10">
                  <c:v>183.41717222883648</c:v>
                </c:pt>
                <c:pt idx="11">
                  <c:v>183.34337630420288</c:v>
                </c:pt>
                <c:pt idx="12">
                  <c:v>183.31843120291825</c:v>
                </c:pt>
                <c:pt idx="13">
                  <c:v>183.30907678993651</c:v>
                </c:pt>
                <c:pt idx="14">
                  <c:v>183.30180113539518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74-4682-A36A-C1E7ACC1FAF6}"/>
            </c:ext>
          </c:extLst>
        </c:ser>
        <c:ser>
          <c:idx val="2"/>
          <c:order val="2"/>
          <c:tx>
            <c:v>Experimental 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Анализ!$C$22:$C$37</c:f>
              <c:numCache>
                <c:formatCode>0.00</c:formatCode>
                <c:ptCount val="16"/>
                <c:pt idx="0">
                  <c:v>0</c:v>
                </c:pt>
                <c:pt idx="1">
                  <c:v>4999.585</c:v>
                </c:pt>
                <c:pt idx="2">
                  <c:v>9999.17</c:v>
                </c:pt>
                <c:pt idx="3">
                  <c:v>14998.76</c:v>
                </c:pt>
                <c:pt idx="4">
                  <c:v>19998.34</c:v>
                </c:pt>
                <c:pt idx="5">
                  <c:v>24997.93</c:v>
                </c:pt>
                <c:pt idx="6">
                  <c:v>29997.51</c:v>
                </c:pt>
                <c:pt idx="7">
                  <c:v>34997.1</c:v>
                </c:pt>
                <c:pt idx="8">
                  <c:v>39996.68</c:v>
                </c:pt>
                <c:pt idx="9">
                  <c:v>44996.27</c:v>
                </c:pt>
                <c:pt idx="10">
                  <c:v>49995.85</c:v>
                </c:pt>
                <c:pt idx="11">
                  <c:v>54995.44</c:v>
                </c:pt>
                <c:pt idx="12">
                  <c:v>59995.02</c:v>
                </c:pt>
                <c:pt idx="13">
                  <c:v>64994.61</c:v>
                </c:pt>
                <c:pt idx="14">
                  <c:v>69994.19</c:v>
                </c:pt>
                <c:pt idx="15">
                  <c:v>74993.78</c:v>
                </c:pt>
              </c:numCache>
            </c:numRef>
          </c:xVal>
          <c:yVal>
            <c:numRef>
              <c:f>Анализ!$D$22:$D$37</c:f>
              <c:numCache>
                <c:formatCode>0.00</c:formatCode>
                <c:ptCount val="16"/>
                <c:pt idx="0">
                  <c:v>0</c:v>
                </c:pt>
                <c:pt idx="1">
                  <c:v>102.0567040568974</c:v>
                </c:pt>
                <c:pt idx="2">
                  <c:v>180.10468775637287</c:v>
                </c:pt>
                <c:pt idx="3">
                  <c:v>225.26231410107991</c:v>
                </c:pt>
                <c:pt idx="4">
                  <c:v>260.51126724727322</c:v>
                </c:pt>
                <c:pt idx="5">
                  <c:v>284.71435329216206</c:v>
                </c:pt>
                <c:pt idx="6">
                  <c:v>302.61908620867479</c:v>
                </c:pt>
                <c:pt idx="7">
                  <c:v>318.61120564467291</c:v>
                </c:pt>
                <c:pt idx="8">
                  <c:v>328.51987884318652</c:v>
                </c:pt>
                <c:pt idx="9">
                  <c:v>333.36676199699747</c:v>
                </c:pt>
                <c:pt idx="10">
                  <c:v>340.12625863132308</c:v>
                </c:pt>
                <c:pt idx="11">
                  <c:v>340.12625863132308</c:v>
                </c:pt>
                <c:pt idx="12">
                  <c:v>340.12625863132308</c:v>
                </c:pt>
                <c:pt idx="13">
                  <c:v>340.12625863132308</c:v>
                </c:pt>
                <c:pt idx="14">
                  <c:v>340.12625863132308</c:v>
                </c:pt>
                <c:pt idx="15">
                  <c:v>340.12625863132308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74-4682-A36A-C1E7ACC1F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436751"/>
        <c:axId val="637424271"/>
      </c:scatterChart>
      <c:valAx>
        <c:axId val="637436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>
                    <a:solidFill>
                      <a:sysClr val="windowText" lastClr="000000"/>
                    </a:solidFill>
                    <a:latin typeface="+mn-lt"/>
                    <a:cs typeface="Times New Roman" panose="02020603050405020304" pitchFamily="18" charset="0"/>
                  </a:rPr>
                  <a:t>Δ</a:t>
                </a:r>
                <a:r>
                  <a:rPr lang="en-US" sz="1400">
                    <a:solidFill>
                      <a:sysClr val="windowText" lastClr="000000"/>
                    </a:solidFill>
                    <a:latin typeface="+mn-lt"/>
                    <a:cs typeface="Times New Roman" panose="02020603050405020304" pitchFamily="18" charset="0"/>
                  </a:rPr>
                  <a:t>P, </a:t>
                </a:r>
                <a:r>
                  <a:rPr lang="ru-RU" sz="1400">
                    <a:solidFill>
                      <a:sysClr val="windowText" lastClr="000000"/>
                    </a:solidFill>
                    <a:latin typeface="+mn-lt"/>
                    <a:cs typeface="Times New Roman" panose="02020603050405020304" pitchFamily="18" charset="0"/>
                  </a:rPr>
                  <a:t>Па</a:t>
                </a:r>
                <a:endParaRPr lang="ru-RU" sz="1400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49510224947742076"/>
              <c:y val="0.92865184815278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alpha val="97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37424271"/>
        <c:crosses val="autoZero"/>
        <c:crossBetween val="midCat"/>
      </c:valAx>
      <c:valAx>
        <c:axId val="637424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Q'v, </a:t>
                </a:r>
                <a:r>
                  <a:rPr lang="ru-RU" sz="1400">
                    <a:solidFill>
                      <a:sysClr val="windowText" lastClr="000000"/>
                    </a:solidFill>
                  </a:rPr>
                  <a:t>отн. ед.</a:t>
                </a:r>
              </a:p>
            </c:rich>
          </c:tx>
          <c:layout>
            <c:manualLayout>
              <c:xMode val="edge"/>
              <c:yMode val="edge"/>
              <c:x val="1.6085450472565519E-2"/>
              <c:y val="0.318550212555663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37436751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58410054546459167"/>
          <c:y val="0.59349659925454656"/>
          <c:w val="0.33145083955443938"/>
          <c:h val="0.22123706794916914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Ansys CFX (automatic grid)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Анализ!$C$3:$C$17</c:f>
              <c:numCache>
                <c:formatCode>0.00</c:formatCode>
                <c:ptCount val="15"/>
                <c:pt idx="0">
                  <c:v>0</c:v>
                </c:pt>
                <c:pt idx="1">
                  <c:v>5291.4166666666715</c:v>
                </c:pt>
                <c:pt idx="2">
                  <c:v>10582.833333333343</c:v>
                </c:pt>
                <c:pt idx="3">
                  <c:v>15874.250000000015</c:v>
                </c:pt>
                <c:pt idx="4">
                  <c:v>21165.666666666686</c:v>
                </c:pt>
                <c:pt idx="5">
                  <c:v>26457.083333333358</c:v>
                </c:pt>
                <c:pt idx="6">
                  <c:v>31748.500000000029</c:v>
                </c:pt>
                <c:pt idx="7">
                  <c:v>37039.916666666693</c:v>
                </c:pt>
                <c:pt idx="8">
                  <c:v>42331.333333333358</c:v>
                </c:pt>
                <c:pt idx="9">
                  <c:v>47622.75</c:v>
                </c:pt>
                <c:pt idx="10">
                  <c:v>52914.166666666664</c:v>
                </c:pt>
                <c:pt idx="11">
                  <c:v>58205.583333333328</c:v>
                </c:pt>
                <c:pt idx="12">
                  <c:v>63496.999999999993</c:v>
                </c:pt>
                <c:pt idx="13">
                  <c:v>68788.416666666657</c:v>
                </c:pt>
                <c:pt idx="14">
                  <c:v>74079.833333333328</c:v>
                </c:pt>
              </c:numCache>
            </c:numRef>
          </c:xVal>
          <c:yVal>
            <c:numRef>
              <c:f>Анализ!$U$3:$U$17</c:f>
              <c:numCache>
                <c:formatCode>0.00E+00</c:formatCode>
                <c:ptCount val="15"/>
                <c:pt idx="0">
                  <c:v>1.0094448979591837E-7</c:v>
                </c:pt>
                <c:pt idx="1">
                  <c:v>7.4738367346938772E-5</c:v>
                </c:pt>
                <c:pt idx="2">
                  <c:v>1.0116653061224488E-4</c:v>
                </c:pt>
                <c:pt idx="3">
                  <c:v>1.180073469387755E-4</c:v>
                </c:pt>
                <c:pt idx="4">
                  <c:v>1.2911755102040814E-4</c:v>
                </c:pt>
                <c:pt idx="5">
                  <c:v>1.3594775510204082E-4</c:v>
                </c:pt>
                <c:pt idx="6">
                  <c:v>1.3983020408163264E-4</c:v>
                </c:pt>
                <c:pt idx="7">
                  <c:v>1.4192571428571428E-4</c:v>
                </c:pt>
                <c:pt idx="8">
                  <c:v>1.4294367346938774E-4</c:v>
                </c:pt>
                <c:pt idx="9">
                  <c:v>1.4353632653061224E-4</c:v>
                </c:pt>
                <c:pt idx="10">
                  <c:v>1.4365387755102039E-4</c:v>
                </c:pt>
                <c:pt idx="11">
                  <c:v>1.4367836734693876E-4</c:v>
                </c:pt>
                <c:pt idx="12">
                  <c:v>1.4367102040816325E-4</c:v>
                </c:pt>
                <c:pt idx="13">
                  <c:v>1.4365551020408161E-4</c:v>
                </c:pt>
                <c:pt idx="14">
                  <c:v>1.4364489795918366E-4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94-470D-AEC9-C72B52900DD5}"/>
            </c:ext>
          </c:extLst>
        </c:ser>
        <c:ser>
          <c:idx val="1"/>
          <c:order val="1"/>
          <c:tx>
            <c:v>Ansys CFX (customizable grid)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Анализ!$C$3:$C$17</c:f>
              <c:numCache>
                <c:formatCode>0.00</c:formatCode>
                <c:ptCount val="15"/>
                <c:pt idx="0">
                  <c:v>0</c:v>
                </c:pt>
                <c:pt idx="1">
                  <c:v>5291.4166666666715</c:v>
                </c:pt>
                <c:pt idx="2">
                  <c:v>10582.833333333343</c:v>
                </c:pt>
                <c:pt idx="3">
                  <c:v>15874.250000000015</c:v>
                </c:pt>
                <c:pt idx="4">
                  <c:v>21165.666666666686</c:v>
                </c:pt>
                <c:pt idx="5">
                  <c:v>26457.083333333358</c:v>
                </c:pt>
                <c:pt idx="6">
                  <c:v>31748.500000000029</c:v>
                </c:pt>
                <c:pt idx="7">
                  <c:v>37039.916666666693</c:v>
                </c:pt>
                <c:pt idx="8">
                  <c:v>42331.333333333358</c:v>
                </c:pt>
                <c:pt idx="9">
                  <c:v>47622.75</c:v>
                </c:pt>
                <c:pt idx="10">
                  <c:v>52914.166666666664</c:v>
                </c:pt>
                <c:pt idx="11">
                  <c:v>58205.583333333328</c:v>
                </c:pt>
                <c:pt idx="12">
                  <c:v>63496.999999999993</c:v>
                </c:pt>
                <c:pt idx="13">
                  <c:v>68788.416666666657</c:v>
                </c:pt>
                <c:pt idx="14">
                  <c:v>74079.833333333328</c:v>
                </c:pt>
              </c:numCache>
            </c:numRef>
          </c:xVal>
          <c:yVal>
            <c:numRef>
              <c:f>Анализ!$V$3:$V$17</c:f>
              <c:numCache>
                <c:formatCode>0.00E+00</c:formatCode>
                <c:ptCount val="15"/>
                <c:pt idx="0">
                  <c:v>3.6630612244897958E-8</c:v>
                </c:pt>
                <c:pt idx="1">
                  <c:v>7.7560163265306124E-5</c:v>
                </c:pt>
                <c:pt idx="2">
                  <c:v>1.0456489795918366E-4</c:v>
                </c:pt>
                <c:pt idx="3">
                  <c:v>1.2168244897959183E-4</c:v>
                </c:pt>
                <c:pt idx="4">
                  <c:v>1.3254857142857142E-4</c:v>
                </c:pt>
                <c:pt idx="5">
                  <c:v>1.3850204081632651E-4</c:v>
                </c:pt>
                <c:pt idx="6">
                  <c:v>1.4152163265306121E-4</c:v>
                </c:pt>
                <c:pt idx="7">
                  <c:v>1.4311102040816324E-4</c:v>
                </c:pt>
                <c:pt idx="8">
                  <c:v>1.4381632653061223E-4</c:v>
                </c:pt>
                <c:pt idx="9">
                  <c:v>1.4396979591836732E-4</c:v>
                </c:pt>
                <c:pt idx="10">
                  <c:v>1.4405551020408162E-4</c:v>
                </c:pt>
                <c:pt idx="11">
                  <c:v>1.4399755102040816E-4</c:v>
                </c:pt>
                <c:pt idx="12">
                  <c:v>1.4397795918367345E-4</c:v>
                </c:pt>
                <c:pt idx="13">
                  <c:v>1.4397061224489795E-4</c:v>
                </c:pt>
                <c:pt idx="14">
                  <c:v>1.4396489795918366E-4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94-470D-AEC9-C72B52900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436751"/>
        <c:axId val="637424271"/>
      </c:scatterChart>
      <c:valAx>
        <c:axId val="637436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>
                    <a:solidFill>
                      <a:sysClr val="windowText" lastClr="000000"/>
                    </a:solidFill>
                    <a:latin typeface="+mn-lt"/>
                    <a:cs typeface="Times New Roman" panose="02020603050405020304" pitchFamily="18" charset="0"/>
                  </a:rPr>
                  <a:t>Δ</a:t>
                </a:r>
                <a:r>
                  <a:rPr lang="en-US" sz="1400">
                    <a:solidFill>
                      <a:sysClr val="windowText" lastClr="000000"/>
                    </a:solidFill>
                    <a:latin typeface="+mn-lt"/>
                    <a:cs typeface="Times New Roman" panose="02020603050405020304" pitchFamily="18" charset="0"/>
                  </a:rPr>
                  <a:t>P, </a:t>
                </a:r>
                <a:r>
                  <a:rPr lang="ru-RU" sz="1400">
                    <a:solidFill>
                      <a:sysClr val="windowText" lastClr="000000"/>
                    </a:solidFill>
                    <a:latin typeface="+mn-lt"/>
                    <a:cs typeface="Times New Roman" panose="02020603050405020304" pitchFamily="18" charset="0"/>
                  </a:rPr>
                  <a:t>Па</a:t>
                </a:r>
                <a:endParaRPr lang="ru-RU" sz="1400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49510224947742076"/>
              <c:y val="0.92865184815278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alpha val="97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37424271"/>
        <c:crosses val="autoZero"/>
        <c:crossBetween val="midCat"/>
      </c:valAx>
      <c:valAx>
        <c:axId val="637424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Qv, </a:t>
                </a:r>
                <a:r>
                  <a:rPr lang="ru-RU" sz="1400">
                    <a:solidFill>
                      <a:sysClr val="windowText" lastClr="000000"/>
                    </a:solidFill>
                  </a:rPr>
                  <a:t>м</a:t>
                </a:r>
                <a:r>
                  <a:rPr lang="en-US" sz="1400">
                    <a:solidFill>
                      <a:sysClr val="windowText" lastClr="000000"/>
                    </a:solidFill>
                  </a:rPr>
                  <a:t>^3</a:t>
                </a:r>
                <a:r>
                  <a:rPr lang="en-US" sz="14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‧</a:t>
                </a:r>
                <a:r>
                  <a:rPr lang="en-US" sz="1400">
                    <a:solidFill>
                      <a:sysClr val="windowText" lastClr="000000"/>
                    </a:solidFill>
                  </a:rPr>
                  <a:t>c^-1</a:t>
                </a:r>
                <a:endParaRPr lang="ru-RU" sz="14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6085450472565519E-2"/>
              <c:y val="0.318550212555663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37436751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ayout>
        <c:manualLayout>
          <c:xMode val="edge"/>
          <c:yMode val="edge"/>
          <c:x val="0.58410054546459167"/>
          <c:y val="0.68041018400752717"/>
          <c:w val="0.33145083955443938"/>
          <c:h val="0.1343234831961885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29764</xdr:colOff>
      <xdr:row>1</xdr:row>
      <xdr:rowOff>11905</xdr:rowOff>
    </xdr:from>
    <xdr:to>
      <xdr:col>16</xdr:col>
      <xdr:colOff>273843</xdr:colOff>
      <xdr:row>26</xdr:row>
      <xdr:rowOff>71436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22F10EC5-41B5-4BE2-B6B0-20EA02AE4C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1</xdr:row>
      <xdr:rowOff>0</xdr:rowOff>
    </xdr:from>
    <xdr:to>
      <xdr:col>33</xdr:col>
      <xdr:colOff>244080</xdr:colOff>
      <xdr:row>26</xdr:row>
      <xdr:rowOff>59531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80C1AD96-6131-4ACC-9850-41C526FF1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4203A-B4F6-4191-9815-F7574F9A854A}">
  <dimension ref="B1:AD34"/>
  <sheetViews>
    <sheetView tabSelected="1" zoomScale="80" zoomScaleNormal="80" workbookViewId="0"/>
  </sheetViews>
  <sheetFormatPr defaultRowHeight="15" x14ac:dyDescent="0.25"/>
  <cols>
    <col min="2" max="2" width="15.85546875" customWidth="1"/>
    <col min="3" max="3" width="15.7109375" customWidth="1"/>
    <col min="6" max="6" width="9.85546875" customWidth="1"/>
    <col min="7" max="7" width="16.28515625" customWidth="1"/>
    <col min="8" max="9" width="16.7109375" customWidth="1"/>
    <col min="10" max="10" width="29.5703125" customWidth="1"/>
    <col min="11" max="11" width="30.85546875" customWidth="1"/>
    <col min="12" max="12" width="30.5703125" customWidth="1"/>
    <col min="13" max="13" width="30.42578125" customWidth="1"/>
    <col min="14" max="14" width="30.140625" customWidth="1"/>
    <col min="15" max="15" width="31" customWidth="1"/>
    <col min="16" max="16" width="36.7109375" customWidth="1"/>
    <col min="17" max="18" width="36.140625" customWidth="1"/>
    <col min="19" max="19" width="9.28515625" customWidth="1"/>
    <col min="22" max="22" width="8.85546875" customWidth="1"/>
    <col min="23" max="23" width="9.7109375" customWidth="1"/>
    <col min="24" max="24" width="9.5703125" customWidth="1"/>
    <col min="25" max="26" width="9.140625" customWidth="1"/>
    <col min="27" max="27" width="8.7109375" customWidth="1"/>
    <col min="28" max="28" width="8.85546875" customWidth="1"/>
    <col min="29" max="29" width="8.42578125" customWidth="1"/>
    <col min="30" max="30" width="8.5703125" customWidth="1"/>
    <col min="31" max="31" width="9.140625" customWidth="1"/>
  </cols>
  <sheetData>
    <row r="1" spans="2:30" x14ac:dyDescent="0.25"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2:30" x14ac:dyDescent="0.25">
      <c r="B2" s="5" t="s">
        <v>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1"/>
      <c r="R2" s="11"/>
      <c r="S2" s="11"/>
      <c r="T2" s="11"/>
      <c r="U2" s="11"/>
      <c r="V2" s="11"/>
      <c r="W2" s="11"/>
      <c r="X2" s="11"/>
      <c r="Y2" s="11"/>
      <c r="Z2" s="10"/>
      <c r="AA2" s="10"/>
      <c r="AB2" s="10"/>
      <c r="AC2" s="10"/>
      <c r="AD2" s="10"/>
    </row>
    <row r="3" spans="2:30" x14ac:dyDescent="0.25"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2:30" x14ac:dyDescent="0.25">
      <c r="B4" s="2" t="s">
        <v>1</v>
      </c>
      <c r="C4" s="2" t="s">
        <v>2</v>
      </c>
      <c r="F4" s="2" t="s">
        <v>0</v>
      </c>
      <c r="G4" s="2" t="s">
        <v>7</v>
      </c>
      <c r="H4" s="2" t="s">
        <v>8</v>
      </c>
      <c r="I4" s="2" t="s">
        <v>11</v>
      </c>
      <c r="J4" s="7" t="s">
        <v>12</v>
      </c>
      <c r="K4" s="8" t="s">
        <v>13</v>
      </c>
      <c r="L4" s="9" t="s">
        <v>14</v>
      </c>
      <c r="M4" s="7" t="s">
        <v>15</v>
      </c>
      <c r="N4" s="8" t="s">
        <v>16</v>
      </c>
      <c r="O4" s="9" t="s">
        <v>17</v>
      </c>
      <c r="P4" s="7" t="s">
        <v>20</v>
      </c>
      <c r="Q4" s="8" t="s">
        <v>21</v>
      </c>
      <c r="R4" s="9" t="s">
        <v>22</v>
      </c>
      <c r="S4" s="12"/>
      <c r="T4" s="10"/>
      <c r="U4" s="10"/>
      <c r="V4" s="12"/>
      <c r="W4" s="12"/>
      <c r="X4" s="12"/>
      <c r="Y4" s="12"/>
      <c r="Z4" s="13"/>
      <c r="AA4" s="13"/>
      <c r="AB4" s="10"/>
      <c r="AC4" s="10"/>
      <c r="AD4" s="10"/>
    </row>
    <row r="5" spans="2:30" x14ac:dyDescent="0.25">
      <c r="B5" s="1" t="s">
        <v>3</v>
      </c>
      <c r="C5" s="18">
        <f>PI()*0.005^2</f>
        <v>7.8539816339744827E-5</v>
      </c>
      <c r="F5" s="6">
        <v>1</v>
      </c>
      <c r="G5" s="20">
        <v>101325</v>
      </c>
      <c r="H5" s="20">
        <f>C8</f>
        <v>101325</v>
      </c>
      <c r="I5" s="20">
        <f>G5-H5</f>
        <v>0</v>
      </c>
      <c r="J5" s="21">
        <v>1.2365700000000001E-7</v>
      </c>
      <c r="K5" s="22">
        <v>1.9373200000000001E-9</v>
      </c>
      <c r="L5" s="15"/>
      <c r="M5" s="21">
        <f>J5/$C$11</f>
        <v>1.0094448979591837E-7</v>
      </c>
      <c r="N5" s="22">
        <f>K5/$C$11</f>
        <v>1.5814857142857142E-9</v>
      </c>
      <c r="O5" s="15"/>
      <c r="P5" s="21">
        <f>M5/$C$7</f>
        <v>0.12852651623127839</v>
      </c>
      <c r="Q5" s="22">
        <f>N5/$C$7</f>
        <v>2.0136101508623065E-3</v>
      </c>
      <c r="R5" s="15"/>
      <c r="S5" s="14"/>
      <c r="T5" s="10"/>
      <c r="U5" s="10"/>
      <c r="V5" s="14"/>
      <c r="W5" s="14"/>
      <c r="X5" s="14"/>
      <c r="Y5" s="14"/>
      <c r="Z5" s="10"/>
      <c r="AA5" s="10"/>
      <c r="AB5" s="10"/>
      <c r="AC5" s="10"/>
      <c r="AD5" s="10"/>
    </row>
    <row r="6" spans="2:30" x14ac:dyDescent="0.25">
      <c r="B6" s="1" t="s">
        <v>4</v>
      </c>
      <c r="C6" s="18">
        <f>PI()*0.005^2</f>
        <v>7.8539816339744827E-5</v>
      </c>
      <c r="F6" s="6">
        <f>F5+1</f>
        <v>2</v>
      </c>
      <c r="G6" s="20">
        <v>101325</v>
      </c>
      <c r="H6" s="20">
        <f>H5-$C$10</f>
        <v>96033.583333333328</v>
      </c>
      <c r="I6" s="20">
        <f t="shared" ref="I6:I19" si="0">G6-H6</f>
        <v>5291.4166666666715</v>
      </c>
      <c r="J6" s="21">
        <v>9.1554500000000006E-5</v>
      </c>
      <c r="K6" s="22">
        <v>1.5236300000000001E-6</v>
      </c>
      <c r="L6" s="15"/>
      <c r="M6" s="21">
        <f t="shared" ref="M6:M19" si="1">J6/$C$11</f>
        <v>7.4738367346938772E-5</v>
      </c>
      <c r="N6" s="22">
        <f t="shared" ref="N6:N19" si="2">K6/$C$11</f>
        <v>1.2437795918367348E-6</v>
      </c>
      <c r="O6" s="15"/>
      <c r="P6" s="21">
        <f t="shared" ref="P6:P19" si="3">M6/$C$7</f>
        <v>95.159844815065682</v>
      </c>
      <c r="Q6" s="22">
        <f t="shared" ref="Q6:Q19" si="4">N6/$C$7</f>
        <v>1.5836293612610908</v>
      </c>
      <c r="R6" s="15"/>
      <c r="S6" s="14"/>
      <c r="T6" s="10"/>
      <c r="U6" s="10"/>
      <c r="V6" s="14"/>
      <c r="W6" s="14"/>
      <c r="X6" s="14"/>
      <c r="Y6" s="14"/>
      <c r="Z6" s="10"/>
      <c r="AA6" s="10"/>
      <c r="AB6" s="10"/>
      <c r="AC6" s="10"/>
      <c r="AD6" s="10"/>
    </row>
    <row r="7" spans="2:30" x14ac:dyDescent="0.25">
      <c r="B7" s="1" t="s">
        <v>5</v>
      </c>
      <c r="C7" s="18">
        <f>PI()*0.0005^2</f>
        <v>7.8539816339744823E-7</v>
      </c>
      <c r="F7" s="6">
        <f t="shared" ref="F7:F19" si="5">F6+1</f>
        <v>3</v>
      </c>
      <c r="G7" s="20">
        <v>101325</v>
      </c>
      <c r="H7" s="20">
        <f t="shared" ref="H7:H13" si="6">H6-$C$10</f>
        <v>90742.166666666657</v>
      </c>
      <c r="I7" s="20">
        <f t="shared" si="0"/>
        <v>10582.833333333343</v>
      </c>
      <c r="J7" s="21">
        <v>1.23929E-4</v>
      </c>
      <c r="K7" s="22">
        <v>2.0638800000000001E-6</v>
      </c>
      <c r="L7" s="15"/>
      <c r="M7" s="21">
        <f t="shared" si="1"/>
        <v>1.0116653061224488E-4</v>
      </c>
      <c r="N7" s="22">
        <f t="shared" si="2"/>
        <v>1.6847999999999999E-6</v>
      </c>
      <c r="O7" s="15"/>
      <c r="P7" s="21">
        <f t="shared" si="3"/>
        <v>128.80922737917058</v>
      </c>
      <c r="Q7" s="22">
        <f t="shared" si="4"/>
        <v>2.1451539849698023</v>
      </c>
      <c r="R7" s="15"/>
      <c r="S7" s="14"/>
      <c r="T7" s="10"/>
      <c r="U7" s="10"/>
      <c r="V7" s="14"/>
      <c r="W7" s="14"/>
      <c r="X7" s="14"/>
      <c r="Y7" s="14"/>
      <c r="Z7" s="10"/>
      <c r="AA7" s="10"/>
      <c r="AB7" s="10"/>
      <c r="AC7" s="10"/>
      <c r="AD7" s="10"/>
    </row>
    <row r="8" spans="2:30" x14ac:dyDescent="0.25">
      <c r="B8" s="3" t="s">
        <v>9</v>
      </c>
      <c r="C8" s="19">
        <v>101325</v>
      </c>
      <c r="F8" s="6">
        <f t="shared" si="5"/>
        <v>4</v>
      </c>
      <c r="G8" s="20">
        <v>101325</v>
      </c>
      <c r="H8" s="20">
        <f t="shared" si="6"/>
        <v>85450.749999999985</v>
      </c>
      <c r="I8" s="20">
        <f t="shared" si="0"/>
        <v>15874.250000000015</v>
      </c>
      <c r="J8" s="21">
        <v>1.44559E-4</v>
      </c>
      <c r="K8" s="22">
        <v>2.4045999999999998E-6</v>
      </c>
      <c r="L8" s="15"/>
      <c r="M8" s="21">
        <f t="shared" si="1"/>
        <v>1.180073469387755E-4</v>
      </c>
      <c r="N8" s="22">
        <f t="shared" si="2"/>
        <v>1.962938775510204E-6</v>
      </c>
      <c r="O8" s="15"/>
      <c r="P8" s="21">
        <f t="shared" si="3"/>
        <v>150.25162069173092</v>
      </c>
      <c r="Q8" s="22">
        <f t="shared" si="4"/>
        <v>2.4992912728736103</v>
      </c>
      <c r="R8" s="15"/>
      <c r="S8" s="14"/>
      <c r="T8" s="10"/>
      <c r="U8" s="10"/>
      <c r="V8" s="14"/>
      <c r="W8" s="14"/>
      <c r="X8" s="14"/>
      <c r="Y8" s="14"/>
      <c r="Z8" s="10"/>
      <c r="AA8" s="10"/>
      <c r="AB8" s="10"/>
      <c r="AC8" s="10"/>
      <c r="AD8" s="10"/>
    </row>
    <row r="9" spans="2:30" x14ac:dyDescent="0.25">
      <c r="B9" s="3" t="s">
        <v>6</v>
      </c>
      <c r="C9" s="19">
        <f>0.53*C8</f>
        <v>53702.25</v>
      </c>
      <c r="F9" s="6">
        <f t="shared" si="5"/>
        <v>5</v>
      </c>
      <c r="G9" s="20">
        <v>101325</v>
      </c>
      <c r="H9" s="20">
        <f t="shared" si="6"/>
        <v>80159.333333333314</v>
      </c>
      <c r="I9" s="20">
        <f t="shared" si="0"/>
        <v>21165.666666666686</v>
      </c>
      <c r="J9" s="21">
        <v>1.58169E-4</v>
      </c>
      <c r="K9" s="22">
        <v>2.6331900000000002E-6</v>
      </c>
      <c r="L9" s="15"/>
      <c r="M9" s="21">
        <f t="shared" si="1"/>
        <v>1.2911755102040814E-4</v>
      </c>
      <c r="N9" s="22">
        <f t="shared" si="2"/>
        <v>2.149542857142857E-6</v>
      </c>
      <c r="O9" s="15"/>
      <c r="P9" s="21">
        <f t="shared" si="3"/>
        <v>164.39757187854363</v>
      </c>
      <c r="Q9" s="22">
        <f t="shared" si="4"/>
        <v>2.7368829688172922</v>
      </c>
      <c r="R9" s="15"/>
      <c r="S9" s="14"/>
      <c r="T9" s="10"/>
      <c r="U9" s="10"/>
      <c r="V9" s="14"/>
      <c r="W9" s="14"/>
      <c r="X9" s="14"/>
      <c r="Y9" s="14"/>
      <c r="Z9" s="10"/>
      <c r="AA9" s="10"/>
      <c r="AB9" s="10"/>
      <c r="AC9" s="10"/>
      <c r="AD9" s="10"/>
    </row>
    <row r="10" spans="2:30" x14ac:dyDescent="0.25">
      <c r="B10" s="3" t="s">
        <v>10</v>
      </c>
      <c r="C10" s="19">
        <f>(C8-C9)/9</f>
        <v>5291.416666666667</v>
      </c>
      <c r="F10" s="6">
        <f t="shared" si="5"/>
        <v>6</v>
      </c>
      <c r="G10" s="20">
        <v>101325</v>
      </c>
      <c r="H10" s="20">
        <f t="shared" si="6"/>
        <v>74867.916666666642</v>
      </c>
      <c r="I10" s="20">
        <f t="shared" si="0"/>
        <v>26457.083333333358</v>
      </c>
      <c r="J10" s="21">
        <v>1.6653600000000001E-4</v>
      </c>
      <c r="K10" s="22">
        <v>2.7709500000000001E-6</v>
      </c>
      <c r="L10" s="15"/>
      <c r="M10" s="21">
        <f t="shared" si="1"/>
        <v>1.3594775510204082E-4</v>
      </c>
      <c r="N10" s="22">
        <f t="shared" si="2"/>
        <v>2.2620000000000001E-6</v>
      </c>
      <c r="O10" s="15"/>
      <c r="P10" s="21">
        <f t="shared" si="3"/>
        <v>173.09405781388986</v>
      </c>
      <c r="Q10" s="22">
        <f t="shared" si="4"/>
        <v>2.8800678501909385</v>
      </c>
      <c r="R10" s="15"/>
      <c r="S10" s="14"/>
      <c r="T10" s="10"/>
      <c r="U10" s="10"/>
      <c r="V10" s="14"/>
      <c r="W10" s="14"/>
      <c r="X10" s="14"/>
      <c r="Y10" s="14"/>
      <c r="Z10" s="10"/>
      <c r="AA10" s="10"/>
      <c r="AB10" s="10"/>
      <c r="AC10" s="10"/>
      <c r="AD10" s="10"/>
    </row>
    <row r="11" spans="2:30" x14ac:dyDescent="0.25">
      <c r="B11" s="16" t="s">
        <v>18</v>
      </c>
      <c r="C11" s="19">
        <v>1.2250000000000001</v>
      </c>
      <c r="F11" s="6">
        <f t="shared" si="5"/>
        <v>7</v>
      </c>
      <c r="G11" s="20">
        <v>101325</v>
      </c>
      <c r="H11" s="20">
        <f t="shared" si="6"/>
        <v>69576.499999999971</v>
      </c>
      <c r="I11" s="20">
        <f t="shared" si="0"/>
        <v>31748.500000000029</v>
      </c>
      <c r="J11" s="21">
        <v>1.71292E-4</v>
      </c>
      <c r="K11" s="22">
        <v>2.8505999999999999E-6</v>
      </c>
      <c r="L11" s="15"/>
      <c r="M11" s="21">
        <f t="shared" si="1"/>
        <v>1.3983020408163264E-4</v>
      </c>
      <c r="N11" s="22">
        <f t="shared" si="2"/>
        <v>2.327020408163265E-6</v>
      </c>
      <c r="O11" s="15"/>
      <c r="P11" s="21">
        <f t="shared" si="3"/>
        <v>178.03734538512285</v>
      </c>
      <c r="Q11" s="22">
        <f t="shared" si="4"/>
        <v>2.9628544050792285</v>
      </c>
      <c r="R11" s="15"/>
      <c r="S11" s="14"/>
      <c r="T11" s="10"/>
      <c r="U11" s="10"/>
      <c r="V11" s="14"/>
      <c r="W11" s="14"/>
      <c r="X11" s="14"/>
      <c r="Y11" s="14"/>
      <c r="Z11" s="10"/>
      <c r="AA11" s="10"/>
      <c r="AB11" s="10"/>
      <c r="AC11" s="10"/>
      <c r="AD11" s="10"/>
    </row>
    <row r="12" spans="2:30" x14ac:dyDescent="0.25">
      <c r="F12" s="6">
        <f t="shared" si="5"/>
        <v>8</v>
      </c>
      <c r="G12" s="20">
        <v>101325</v>
      </c>
      <c r="H12" s="20">
        <f t="shared" si="6"/>
        <v>64285.083333333307</v>
      </c>
      <c r="I12" s="20">
        <f t="shared" si="0"/>
        <v>37039.916666666693</v>
      </c>
      <c r="J12" s="21">
        <v>1.73859E-4</v>
      </c>
      <c r="K12" s="22">
        <v>2.8941299999999999E-6</v>
      </c>
      <c r="L12" s="15"/>
      <c r="M12" s="21">
        <f t="shared" si="1"/>
        <v>1.4192571428571428E-4</v>
      </c>
      <c r="N12" s="22">
        <f t="shared" si="2"/>
        <v>2.362555102040816E-6</v>
      </c>
      <c r="O12" s="15"/>
      <c r="P12" s="21">
        <f t="shared" si="3"/>
        <v>180.70543184335565</v>
      </c>
      <c r="Q12" s="22">
        <f t="shared" si="4"/>
        <v>3.0080985825341848</v>
      </c>
      <c r="R12" s="15"/>
      <c r="S12" s="14"/>
      <c r="T12" s="10"/>
      <c r="U12" s="10"/>
      <c r="V12" s="14"/>
      <c r="W12" s="14"/>
      <c r="X12" s="14"/>
      <c r="Y12" s="14"/>
      <c r="Z12" s="10"/>
      <c r="AA12" s="10"/>
      <c r="AB12" s="10"/>
      <c r="AC12" s="10"/>
      <c r="AD12" s="10"/>
    </row>
    <row r="13" spans="2:30" x14ac:dyDescent="0.25">
      <c r="F13" s="6">
        <f t="shared" si="5"/>
        <v>9</v>
      </c>
      <c r="G13" s="20">
        <v>101325</v>
      </c>
      <c r="H13" s="20">
        <f t="shared" si="6"/>
        <v>58993.666666666642</v>
      </c>
      <c r="I13" s="20">
        <f t="shared" si="0"/>
        <v>42331.333333333358</v>
      </c>
      <c r="J13" s="21">
        <v>1.7510599999999999E-4</v>
      </c>
      <c r="K13" s="22">
        <v>2.91558E-6</v>
      </c>
      <c r="L13" s="15"/>
      <c r="M13" s="21">
        <f t="shared" si="1"/>
        <v>1.4294367346938774E-4</v>
      </c>
      <c r="N13" s="22">
        <f t="shared" si="2"/>
        <v>2.3800653061224488E-6</v>
      </c>
      <c r="O13" s="15"/>
      <c r="P13" s="21">
        <f t="shared" si="3"/>
        <v>182.00153773093501</v>
      </c>
      <c r="Q13" s="22">
        <f t="shared" si="4"/>
        <v>3.0303932668073026</v>
      </c>
      <c r="R13" s="15"/>
      <c r="S13" s="14"/>
      <c r="T13" s="10"/>
      <c r="U13" s="10"/>
      <c r="V13" s="14"/>
      <c r="W13" s="14"/>
      <c r="X13" s="14"/>
      <c r="Y13" s="14"/>
      <c r="Z13" s="10"/>
      <c r="AA13" s="10"/>
      <c r="AB13" s="10"/>
      <c r="AC13" s="10"/>
      <c r="AD13" s="10"/>
    </row>
    <row r="14" spans="2:30" x14ac:dyDescent="0.25">
      <c r="F14" s="6">
        <f t="shared" si="5"/>
        <v>10</v>
      </c>
      <c r="G14" s="20">
        <v>101325</v>
      </c>
      <c r="H14" s="20">
        <f>C9</f>
        <v>53702.25</v>
      </c>
      <c r="I14" s="20">
        <f t="shared" si="0"/>
        <v>47622.75</v>
      </c>
      <c r="J14" s="21">
        <v>1.7583200000000001E-4</v>
      </c>
      <c r="K14" s="22">
        <v>2.92603E-6</v>
      </c>
      <c r="L14" s="15"/>
      <c r="M14" s="21">
        <f t="shared" si="1"/>
        <v>1.4353632653061224E-4</v>
      </c>
      <c r="N14" s="22">
        <f t="shared" si="2"/>
        <v>2.3885959183673469E-6</v>
      </c>
      <c r="O14" s="15"/>
      <c r="P14" s="21">
        <f t="shared" si="3"/>
        <v>182.7561270447944</v>
      </c>
      <c r="Q14" s="22">
        <f t="shared" si="4"/>
        <v>3.0412547796583089</v>
      </c>
      <c r="R14" s="15"/>
      <c r="S14" s="14"/>
      <c r="T14" s="10"/>
      <c r="U14" s="10"/>
      <c r="V14" s="14"/>
      <c r="W14" s="14"/>
      <c r="X14" s="14"/>
      <c r="Y14" s="14"/>
      <c r="Z14" s="10"/>
      <c r="AA14" s="10"/>
      <c r="AB14" s="10"/>
      <c r="AC14" s="10"/>
      <c r="AD14" s="10"/>
    </row>
    <row r="15" spans="2:30" x14ac:dyDescent="0.25">
      <c r="F15" s="6">
        <f t="shared" si="5"/>
        <v>11</v>
      </c>
      <c r="G15" s="20">
        <v>101325</v>
      </c>
      <c r="H15" s="20">
        <f>H14-$C$10</f>
        <v>48410.833333333336</v>
      </c>
      <c r="I15" s="20">
        <f t="shared" si="0"/>
        <v>52914.166666666664</v>
      </c>
      <c r="J15" s="21">
        <v>1.75976E-4</v>
      </c>
      <c r="K15" s="22">
        <v>2.92807E-6</v>
      </c>
      <c r="L15" s="15"/>
      <c r="M15" s="21">
        <f t="shared" si="1"/>
        <v>1.4365387755102039E-4</v>
      </c>
      <c r="N15" s="22">
        <f t="shared" si="2"/>
        <v>2.3902612244897957E-6</v>
      </c>
      <c r="O15" s="15"/>
      <c r="P15" s="21">
        <f t="shared" si="3"/>
        <v>182.90579765250203</v>
      </c>
      <c r="Q15" s="22">
        <f t="shared" si="4"/>
        <v>3.0433751132675004</v>
      </c>
      <c r="R15" s="15"/>
      <c r="S15" s="14"/>
      <c r="T15" s="10"/>
      <c r="U15" s="10"/>
      <c r="V15" s="14"/>
      <c r="W15" s="14"/>
      <c r="X15" s="14"/>
      <c r="Y15" s="14"/>
      <c r="Z15" s="10"/>
      <c r="AA15" s="10"/>
      <c r="AB15" s="10"/>
      <c r="AC15" s="10"/>
      <c r="AD15" s="10"/>
    </row>
    <row r="16" spans="2:30" x14ac:dyDescent="0.25">
      <c r="F16" s="6">
        <f t="shared" si="5"/>
        <v>12</v>
      </c>
      <c r="G16" s="20">
        <v>101325</v>
      </c>
      <c r="H16" s="20">
        <f t="shared" ref="H16:H19" si="7">H15-$C$10</f>
        <v>43119.416666666672</v>
      </c>
      <c r="I16" s="20">
        <f t="shared" si="0"/>
        <v>58205.583333333328</v>
      </c>
      <c r="J16" s="21">
        <v>1.7600600000000001E-4</v>
      </c>
      <c r="K16" s="22">
        <v>2.9286900000000002E-6</v>
      </c>
      <c r="L16" s="15"/>
      <c r="M16" s="21">
        <f t="shared" si="1"/>
        <v>1.4367836734693876E-4</v>
      </c>
      <c r="N16" s="22">
        <f t="shared" si="2"/>
        <v>2.3907673469387755E-6</v>
      </c>
      <c r="O16" s="15"/>
      <c r="P16" s="21">
        <f t="shared" si="3"/>
        <v>182.93697902910779</v>
      </c>
      <c r="Q16" s="22">
        <f t="shared" si="4"/>
        <v>3.0440195283840197</v>
      </c>
      <c r="R16" s="15"/>
      <c r="S16" s="14"/>
      <c r="T16" s="10"/>
      <c r="U16" s="10"/>
      <c r="V16" s="14"/>
      <c r="W16" s="14"/>
      <c r="X16" s="14"/>
      <c r="Y16" s="14"/>
      <c r="Z16" s="10"/>
      <c r="AA16" s="10"/>
      <c r="AB16" s="10"/>
      <c r="AC16" s="10"/>
      <c r="AD16" s="10"/>
    </row>
    <row r="17" spans="6:30" x14ac:dyDescent="0.25">
      <c r="F17" s="6">
        <f t="shared" si="5"/>
        <v>13</v>
      </c>
      <c r="G17" s="20">
        <v>101325</v>
      </c>
      <c r="H17" s="20">
        <f t="shared" si="7"/>
        <v>37828.000000000007</v>
      </c>
      <c r="I17" s="20">
        <f t="shared" si="0"/>
        <v>63496.999999999993</v>
      </c>
      <c r="J17" s="21">
        <v>1.75997E-4</v>
      </c>
      <c r="K17" s="22">
        <v>2.9284600000000002E-6</v>
      </c>
      <c r="L17" s="15"/>
      <c r="M17" s="21">
        <f t="shared" si="1"/>
        <v>1.4367102040816325E-4</v>
      </c>
      <c r="N17" s="22">
        <f t="shared" si="2"/>
        <v>2.3905795918367345E-6</v>
      </c>
      <c r="O17" s="15"/>
      <c r="P17" s="21">
        <f t="shared" si="3"/>
        <v>182.92762461612605</v>
      </c>
      <c r="Q17" s="22">
        <f t="shared" si="4"/>
        <v>3.0437804711633754</v>
      </c>
      <c r="R17" s="15"/>
      <c r="S17" s="14"/>
      <c r="T17" s="10"/>
      <c r="U17" s="10"/>
      <c r="V17" s="14"/>
      <c r="W17" s="14"/>
      <c r="X17" s="14"/>
      <c r="Y17" s="14"/>
      <c r="Z17" s="10"/>
      <c r="AA17" s="10"/>
      <c r="AB17" s="10"/>
      <c r="AC17" s="10"/>
      <c r="AD17" s="10"/>
    </row>
    <row r="18" spans="6:30" x14ac:dyDescent="0.25">
      <c r="F18" s="6">
        <f t="shared" si="5"/>
        <v>14</v>
      </c>
      <c r="G18" s="20">
        <v>101325</v>
      </c>
      <c r="H18" s="20">
        <f t="shared" si="7"/>
        <v>32536.583333333339</v>
      </c>
      <c r="I18" s="20">
        <f t="shared" si="0"/>
        <v>68788.416666666657</v>
      </c>
      <c r="J18" s="21">
        <v>1.75978E-4</v>
      </c>
      <c r="K18" s="22">
        <v>2.9280499999999999E-6</v>
      </c>
      <c r="L18" s="15"/>
      <c r="M18" s="21">
        <f t="shared" si="1"/>
        <v>1.4365551020408161E-4</v>
      </c>
      <c r="N18" s="22">
        <f t="shared" si="2"/>
        <v>2.3902448979591832E-6</v>
      </c>
      <c r="O18" s="15"/>
      <c r="P18" s="21">
        <f t="shared" si="3"/>
        <v>182.90787641094241</v>
      </c>
      <c r="Q18" s="22">
        <f t="shared" si="4"/>
        <v>3.0433543256830959</v>
      </c>
      <c r="R18" s="15"/>
      <c r="S18" s="14"/>
      <c r="T18" s="10"/>
      <c r="U18" s="10"/>
      <c r="V18" s="14"/>
      <c r="W18" s="14"/>
      <c r="X18" s="14"/>
      <c r="Y18" s="14"/>
      <c r="Z18" s="10"/>
      <c r="AA18" s="10"/>
      <c r="AB18" s="10"/>
      <c r="AC18" s="10"/>
      <c r="AD18" s="10"/>
    </row>
    <row r="19" spans="6:30" x14ac:dyDescent="0.25">
      <c r="F19" s="6">
        <f t="shared" si="5"/>
        <v>15</v>
      </c>
      <c r="G19" s="20">
        <v>101325</v>
      </c>
      <c r="H19" s="20">
        <f t="shared" si="7"/>
        <v>27245.166666666672</v>
      </c>
      <c r="I19" s="20">
        <f t="shared" si="0"/>
        <v>74079.833333333328</v>
      </c>
      <c r="J19" s="21">
        <v>1.7596499999999999E-4</v>
      </c>
      <c r="K19" s="22">
        <v>2.9277299999999999E-6</v>
      </c>
      <c r="L19" s="15"/>
      <c r="M19" s="21">
        <f t="shared" si="1"/>
        <v>1.4364489795918366E-4</v>
      </c>
      <c r="N19" s="22">
        <f t="shared" si="2"/>
        <v>2.3899836734693875E-6</v>
      </c>
      <c r="O19" s="15"/>
      <c r="P19" s="21">
        <f t="shared" si="3"/>
        <v>182.89436448107992</v>
      </c>
      <c r="Q19" s="22">
        <f t="shared" si="4"/>
        <v>3.0430217243326352</v>
      </c>
      <c r="R19" s="15"/>
      <c r="S19" s="14"/>
      <c r="T19" s="10"/>
      <c r="U19" s="10"/>
      <c r="V19" s="14"/>
      <c r="W19" s="14"/>
      <c r="X19" s="14"/>
      <c r="Y19" s="14"/>
      <c r="Z19" s="10"/>
      <c r="AA19" s="10"/>
      <c r="AB19" s="10"/>
      <c r="AC19" s="10"/>
      <c r="AD19" s="10"/>
    </row>
    <row r="20" spans="6:30" x14ac:dyDescent="0.25"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6:30" x14ac:dyDescent="0.25"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6:30" x14ac:dyDescent="0.25"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6:30" x14ac:dyDescent="0.25"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6:30" x14ac:dyDescent="0.25"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6:30" x14ac:dyDescent="0.25"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6:30" x14ac:dyDescent="0.25"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6:30" x14ac:dyDescent="0.25"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6:30" x14ac:dyDescent="0.25"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6:30" x14ac:dyDescent="0.25"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6:30" x14ac:dyDescent="0.25"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6:30" x14ac:dyDescent="0.25"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6:30" x14ac:dyDescent="0.25"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7:28" x14ac:dyDescent="0.25"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7:28" x14ac:dyDescent="0.25"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DB87F-7F67-4D92-8A7C-8599BF9EA70E}">
  <dimension ref="B1:AD34"/>
  <sheetViews>
    <sheetView zoomScale="80" zoomScaleNormal="80" workbookViewId="0"/>
  </sheetViews>
  <sheetFormatPr defaultRowHeight="15" x14ac:dyDescent="0.25"/>
  <cols>
    <col min="2" max="2" width="15.85546875" customWidth="1"/>
    <col min="3" max="3" width="15.7109375" customWidth="1"/>
    <col min="6" max="6" width="9.85546875" customWidth="1"/>
    <col min="7" max="7" width="16.28515625" customWidth="1"/>
    <col min="8" max="9" width="16.7109375" customWidth="1"/>
    <col min="10" max="10" width="29.5703125" customWidth="1"/>
    <col min="11" max="11" width="30.85546875" customWidth="1"/>
    <col min="12" max="12" width="30.5703125" customWidth="1"/>
    <col min="13" max="13" width="30.42578125" customWidth="1"/>
    <col min="14" max="14" width="30.140625" customWidth="1"/>
    <col min="15" max="15" width="31" customWidth="1"/>
    <col min="16" max="16" width="36.7109375" customWidth="1"/>
    <col min="17" max="18" width="36.140625" customWidth="1"/>
    <col min="19" max="19" width="9.28515625" customWidth="1"/>
    <col min="22" max="22" width="8.85546875" customWidth="1"/>
    <col min="23" max="23" width="9.7109375" customWidth="1"/>
    <col min="24" max="24" width="9.5703125" customWidth="1"/>
    <col min="25" max="26" width="9.140625" customWidth="1"/>
    <col min="27" max="27" width="8.7109375" customWidth="1"/>
    <col min="28" max="28" width="8.85546875" customWidth="1"/>
    <col min="29" max="29" width="8.42578125" customWidth="1"/>
    <col min="30" max="30" width="8.5703125" customWidth="1"/>
    <col min="31" max="31" width="9.140625" customWidth="1"/>
  </cols>
  <sheetData>
    <row r="1" spans="2:30" x14ac:dyDescent="0.25"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2:30" x14ac:dyDescent="0.25">
      <c r="B2" s="5" t="s">
        <v>23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1"/>
      <c r="R2" s="11"/>
      <c r="S2" s="11"/>
      <c r="T2" s="11"/>
      <c r="U2" s="11"/>
      <c r="V2" s="11"/>
      <c r="W2" s="11"/>
      <c r="X2" s="11"/>
      <c r="Y2" s="11"/>
      <c r="Z2" s="10"/>
      <c r="AA2" s="10"/>
      <c r="AB2" s="10"/>
      <c r="AC2" s="10"/>
      <c r="AD2" s="10"/>
    </row>
    <row r="3" spans="2:30" x14ac:dyDescent="0.25"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2:30" x14ac:dyDescent="0.25">
      <c r="B4" s="2" t="s">
        <v>1</v>
      </c>
      <c r="C4" s="2" t="s">
        <v>2</v>
      </c>
      <c r="F4" s="2" t="s">
        <v>0</v>
      </c>
      <c r="G4" s="2" t="s">
        <v>7</v>
      </c>
      <c r="H4" s="2" t="s">
        <v>8</v>
      </c>
      <c r="I4" s="2" t="s">
        <v>11</v>
      </c>
      <c r="J4" s="7" t="s">
        <v>12</v>
      </c>
      <c r="K4" s="8" t="s">
        <v>13</v>
      </c>
      <c r="L4" s="9" t="s">
        <v>14</v>
      </c>
      <c r="M4" s="7" t="s">
        <v>15</v>
      </c>
      <c r="N4" s="8" t="s">
        <v>16</v>
      </c>
      <c r="O4" s="9" t="s">
        <v>17</v>
      </c>
      <c r="P4" s="7" t="s">
        <v>20</v>
      </c>
      <c r="Q4" s="8" t="s">
        <v>21</v>
      </c>
      <c r="R4" s="9" t="s">
        <v>22</v>
      </c>
      <c r="S4" s="12"/>
      <c r="T4" s="10"/>
      <c r="U4" s="10"/>
      <c r="V4" s="12"/>
      <c r="W4" s="12"/>
      <c r="X4" s="12"/>
      <c r="Y4" s="12"/>
      <c r="Z4" s="13"/>
      <c r="AA4" s="13"/>
      <c r="AB4" s="10"/>
      <c r="AC4" s="10"/>
      <c r="AD4" s="10"/>
    </row>
    <row r="5" spans="2:30" x14ac:dyDescent="0.25">
      <c r="B5" s="1" t="s">
        <v>3</v>
      </c>
      <c r="C5" s="18">
        <f>PI()*0.005^2</f>
        <v>7.8539816339744827E-5</v>
      </c>
      <c r="F5" s="6">
        <v>1</v>
      </c>
      <c r="G5" s="20">
        <v>101325</v>
      </c>
      <c r="H5" s="20">
        <f>C8</f>
        <v>101325</v>
      </c>
      <c r="I5" s="20">
        <f>G5-H5</f>
        <v>0</v>
      </c>
      <c r="J5" s="21">
        <v>4.48725E-8</v>
      </c>
      <c r="K5" s="22"/>
      <c r="L5" s="23"/>
      <c r="M5" s="21">
        <f>J5/$C$11</f>
        <v>3.6630612244897958E-8</v>
      </c>
      <c r="N5" s="22">
        <f>K5/$C$11</f>
        <v>0</v>
      </c>
      <c r="O5" s="23">
        <f>L5/$C$11</f>
        <v>0</v>
      </c>
      <c r="P5" s="21">
        <f>M5/$C$7</f>
        <v>4.6639544058064156E-2</v>
      </c>
      <c r="Q5" s="22">
        <f>N5/$C$7</f>
        <v>0</v>
      </c>
      <c r="R5" s="23">
        <f>O5/$C$7</f>
        <v>0</v>
      </c>
      <c r="S5" s="14"/>
      <c r="T5" s="10"/>
      <c r="U5" s="10"/>
      <c r="V5" s="14"/>
      <c r="W5" s="14"/>
      <c r="X5" s="14"/>
      <c r="Y5" s="14"/>
      <c r="Z5" s="10"/>
      <c r="AA5" s="10"/>
      <c r="AB5" s="10"/>
      <c r="AC5" s="10"/>
      <c r="AD5" s="10"/>
    </row>
    <row r="6" spans="2:30" x14ac:dyDescent="0.25">
      <c r="B6" s="1" t="s">
        <v>4</v>
      </c>
      <c r="C6" s="18">
        <f>PI()*0.005^2</f>
        <v>7.8539816339744827E-5</v>
      </c>
      <c r="F6" s="6">
        <f>F5+1</f>
        <v>2</v>
      </c>
      <c r="G6" s="20">
        <v>101325</v>
      </c>
      <c r="H6" s="20">
        <f>H5-$C$10</f>
        <v>96033.583333333328</v>
      </c>
      <c r="I6" s="20">
        <f t="shared" ref="I6:I19" si="0">G6-H6</f>
        <v>5291.4166666666715</v>
      </c>
      <c r="J6" s="21">
        <v>9.5011200000000003E-5</v>
      </c>
      <c r="K6" s="22"/>
      <c r="L6" s="23"/>
      <c r="M6" s="21">
        <f t="shared" ref="M6:O19" si="1">J6/$C$11</f>
        <v>7.7560163265306124E-5</v>
      </c>
      <c r="N6" s="22">
        <f t="shared" si="1"/>
        <v>0</v>
      </c>
      <c r="O6" s="23">
        <f t="shared" si="1"/>
        <v>0</v>
      </c>
      <c r="P6" s="21">
        <f t="shared" ref="P6:R19" si="2">M6/$C$7</f>
        <v>98.752666965503266</v>
      </c>
      <c r="Q6" s="22">
        <f t="shared" si="2"/>
        <v>0</v>
      </c>
      <c r="R6" s="23">
        <f t="shared" si="2"/>
        <v>0</v>
      </c>
      <c r="S6" s="14"/>
      <c r="T6" s="10"/>
      <c r="U6" s="10"/>
      <c r="V6" s="14"/>
      <c r="W6" s="14"/>
      <c r="X6" s="14"/>
      <c r="Y6" s="14"/>
      <c r="Z6" s="10"/>
      <c r="AA6" s="10"/>
      <c r="AB6" s="10"/>
      <c r="AC6" s="10"/>
      <c r="AD6" s="10"/>
    </row>
    <row r="7" spans="2:30" x14ac:dyDescent="0.25">
      <c r="B7" s="1" t="s">
        <v>5</v>
      </c>
      <c r="C7" s="18">
        <f>PI()*0.0005^2</f>
        <v>7.8539816339744823E-7</v>
      </c>
      <c r="F7" s="6">
        <f t="shared" ref="F7:F19" si="3">F6+1</f>
        <v>3</v>
      </c>
      <c r="G7" s="20">
        <v>101325</v>
      </c>
      <c r="H7" s="20">
        <f t="shared" ref="H7:H13" si="4">H6-$C$10</f>
        <v>90742.166666666657</v>
      </c>
      <c r="I7" s="20">
        <f t="shared" si="0"/>
        <v>10582.833333333343</v>
      </c>
      <c r="J7" s="21">
        <v>1.2809200000000001E-4</v>
      </c>
      <c r="K7" s="22"/>
      <c r="L7" s="23"/>
      <c r="M7" s="21">
        <f t="shared" si="1"/>
        <v>1.0456489795918366E-4</v>
      </c>
      <c r="N7" s="22">
        <f t="shared" si="1"/>
        <v>0</v>
      </c>
      <c r="O7" s="23">
        <f t="shared" si="1"/>
        <v>0</v>
      </c>
      <c r="P7" s="21">
        <f t="shared" si="2"/>
        <v>133.13616307282976</v>
      </c>
      <c r="Q7" s="22">
        <f t="shared" si="2"/>
        <v>0</v>
      </c>
      <c r="R7" s="23">
        <f t="shared" si="2"/>
        <v>0</v>
      </c>
      <c r="S7" s="14"/>
      <c r="T7" s="10"/>
      <c r="U7" s="10"/>
      <c r="V7" s="14"/>
      <c r="W7" s="14"/>
      <c r="X7" s="14"/>
      <c r="Y7" s="14"/>
      <c r="Z7" s="10"/>
      <c r="AA7" s="10"/>
      <c r="AB7" s="10"/>
      <c r="AC7" s="10"/>
      <c r="AD7" s="10"/>
    </row>
    <row r="8" spans="2:30" x14ac:dyDescent="0.25">
      <c r="B8" s="3" t="s">
        <v>9</v>
      </c>
      <c r="C8" s="19">
        <v>101325</v>
      </c>
      <c r="F8" s="6">
        <f t="shared" si="3"/>
        <v>4</v>
      </c>
      <c r="G8" s="20">
        <v>101325</v>
      </c>
      <c r="H8" s="20">
        <f t="shared" si="4"/>
        <v>85450.749999999985</v>
      </c>
      <c r="I8" s="20">
        <f t="shared" si="0"/>
        <v>15874.250000000015</v>
      </c>
      <c r="J8" s="21">
        <v>1.49061E-4</v>
      </c>
      <c r="K8" s="22"/>
      <c r="L8" s="23"/>
      <c r="M8" s="21">
        <f t="shared" si="1"/>
        <v>1.2168244897959183E-4</v>
      </c>
      <c r="N8" s="22">
        <f t="shared" si="1"/>
        <v>0</v>
      </c>
      <c r="O8" s="23">
        <f t="shared" si="1"/>
        <v>0</v>
      </c>
      <c r="P8" s="21">
        <f t="shared" si="2"/>
        <v>154.93090594103518</v>
      </c>
      <c r="Q8" s="22">
        <f t="shared" si="2"/>
        <v>0</v>
      </c>
      <c r="R8" s="23">
        <f t="shared" si="2"/>
        <v>0</v>
      </c>
      <c r="S8" s="14"/>
      <c r="T8" s="10"/>
      <c r="U8" s="10"/>
      <c r="V8" s="14"/>
      <c r="W8" s="14"/>
      <c r="X8" s="14"/>
      <c r="Y8" s="14"/>
      <c r="Z8" s="10"/>
      <c r="AA8" s="10"/>
      <c r="AB8" s="10"/>
      <c r="AC8" s="10"/>
      <c r="AD8" s="10"/>
    </row>
    <row r="9" spans="2:30" x14ac:dyDescent="0.25">
      <c r="B9" s="3" t="s">
        <v>6</v>
      </c>
      <c r="C9" s="19">
        <f>0.53*C8</f>
        <v>53702.25</v>
      </c>
      <c r="F9" s="6">
        <f t="shared" si="3"/>
        <v>5</v>
      </c>
      <c r="G9" s="20">
        <v>101325</v>
      </c>
      <c r="H9" s="20">
        <f t="shared" si="4"/>
        <v>80159.333333333314</v>
      </c>
      <c r="I9" s="20">
        <f t="shared" si="0"/>
        <v>21165.666666666686</v>
      </c>
      <c r="J9" s="21">
        <v>1.6237200000000001E-4</v>
      </c>
      <c r="K9" s="22"/>
      <c r="L9" s="23"/>
      <c r="M9" s="21">
        <f t="shared" si="1"/>
        <v>1.3254857142857142E-4</v>
      </c>
      <c r="N9" s="22">
        <f t="shared" si="1"/>
        <v>0</v>
      </c>
      <c r="O9" s="23">
        <f t="shared" si="1"/>
        <v>0</v>
      </c>
      <c r="P9" s="21">
        <f t="shared" si="2"/>
        <v>168.76608274101048</v>
      </c>
      <c r="Q9" s="22">
        <f t="shared" si="2"/>
        <v>0</v>
      </c>
      <c r="R9" s="23">
        <f t="shared" si="2"/>
        <v>0</v>
      </c>
      <c r="S9" s="14"/>
      <c r="T9" s="10"/>
      <c r="U9" s="10"/>
      <c r="V9" s="14"/>
      <c r="W9" s="14"/>
      <c r="X9" s="14"/>
      <c r="Y9" s="14"/>
      <c r="Z9" s="10"/>
      <c r="AA9" s="10"/>
      <c r="AB9" s="10"/>
      <c r="AC9" s="10"/>
      <c r="AD9" s="10"/>
    </row>
    <row r="10" spans="2:30" x14ac:dyDescent="0.25">
      <c r="B10" s="3" t="s">
        <v>10</v>
      </c>
      <c r="C10" s="19">
        <f>(C8-C9)/9</f>
        <v>5291.416666666667</v>
      </c>
      <c r="F10" s="6">
        <f t="shared" si="3"/>
        <v>6</v>
      </c>
      <c r="G10" s="20">
        <v>101325</v>
      </c>
      <c r="H10" s="20">
        <f t="shared" si="4"/>
        <v>74867.916666666642</v>
      </c>
      <c r="I10" s="20">
        <f t="shared" si="0"/>
        <v>26457.083333333358</v>
      </c>
      <c r="J10" s="21">
        <v>1.69665E-4</v>
      </c>
      <c r="K10" s="22"/>
      <c r="L10" s="23"/>
      <c r="M10" s="21">
        <f t="shared" si="1"/>
        <v>1.3850204081632651E-4</v>
      </c>
      <c r="N10" s="22">
        <f t="shared" si="1"/>
        <v>0</v>
      </c>
      <c r="O10" s="23">
        <f t="shared" si="1"/>
        <v>0</v>
      </c>
      <c r="P10" s="21">
        <f t="shared" si="2"/>
        <v>176.34627539387051</v>
      </c>
      <c r="Q10" s="22">
        <f t="shared" si="2"/>
        <v>0</v>
      </c>
      <c r="R10" s="23">
        <f t="shared" si="2"/>
        <v>0</v>
      </c>
      <c r="S10" s="14"/>
      <c r="T10" s="10"/>
      <c r="U10" s="10"/>
      <c r="V10" s="14"/>
      <c r="W10" s="14"/>
      <c r="X10" s="14"/>
      <c r="Y10" s="14"/>
      <c r="Z10" s="10"/>
      <c r="AA10" s="10"/>
      <c r="AB10" s="10"/>
      <c r="AC10" s="10"/>
      <c r="AD10" s="10"/>
    </row>
    <row r="11" spans="2:30" x14ac:dyDescent="0.25">
      <c r="B11" s="16" t="s">
        <v>18</v>
      </c>
      <c r="C11" s="19">
        <v>1.2250000000000001</v>
      </c>
      <c r="F11" s="6">
        <f t="shared" si="3"/>
        <v>7</v>
      </c>
      <c r="G11" s="20">
        <v>101325</v>
      </c>
      <c r="H11" s="20">
        <f t="shared" si="4"/>
        <v>69576.499999999971</v>
      </c>
      <c r="I11" s="20">
        <f t="shared" si="0"/>
        <v>31748.500000000029</v>
      </c>
      <c r="J11" s="21">
        <v>1.7336399999999999E-4</v>
      </c>
      <c r="K11" s="22"/>
      <c r="L11" s="23"/>
      <c r="M11" s="21">
        <f t="shared" si="1"/>
        <v>1.4152163265306121E-4</v>
      </c>
      <c r="N11" s="22">
        <f t="shared" si="1"/>
        <v>0</v>
      </c>
      <c r="O11" s="23">
        <f t="shared" si="1"/>
        <v>0</v>
      </c>
      <c r="P11" s="21">
        <f t="shared" si="2"/>
        <v>180.1909391293606</v>
      </c>
      <c r="Q11" s="22">
        <f t="shared" si="2"/>
        <v>0</v>
      </c>
      <c r="R11" s="23">
        <f t="shared" si="2"/>
        <v>0</v>
      </c>
      <c r="S11" s="14"/>
      <c r="T11" s="10"/>
      <c r="U11" s="10"/>
      <c r="V11" s="14"/>
      <c r="W11" s="14"/>
      <c r="X11" s="14"/>
      <c r="Y11" s="14"/>
      <c r="Z11" s="10"/>
      <c r="AA11" s="10"/>
      <c r="AB11" s="10"/>
      <c r="AC11" s="10"/>
      <c r="AD11" s="10"/>
    </row>
    <row r="12" spans="2:30" x14ac:dyDescent="0.25">
      <c r="F12" s="6">
        <f t="shared" si="3"/>
        <v>8</v>
      </c>
      <c r="G12" s="20">
        <v>101325</v>
      </c>
      <c r="H12" s="20">
        <f t="shared" si="4"/>
        <v>64285.083333333307</v>
      </c>
      <c r="I12" s="20">
        <f t="shared" si="0"/>
        <v>37039.916666666693</v>
      </c>
      <c r="J12" s="21">
        <v>1.7531099999999999E-4</v>
      </c>
      <c r="K12" s="22"/>
      <c r="L12" s="23"/>
      <c r="M12" s="21">
        <f t="shared" si="1"/>
        <v>1.4311102040816324E-4</v>
      </c>
      <c r="N12" s="22">
        <f t="shared" si="1"/>
        <v>0</v>
      </c>
      <c r="O12" s="23">
        <f t="shared" si="1"/>
        <v>0</v>
      </c>
      <c r="P12" s="21">
        <f t="shared" si="2"/>
        <v>182.21461047107437</v>
      </c>
      <c r="Q12" s="22">
        <f t="shared" si="2"/>
        <v>0</v>
      </c>
      <c r="R12" s="23">
        <f t="shared" si="2"/>
        <v>0</v>
      </c>
      <c r="S12" s="14"/>
      <c r="T12" s="10"/>
      <c r="U12" s="10"/>
      <c r="V12" s="14"/>
      <c r="W12" s="14"/>
      <c r="X12" s="14"/>
      <c r="Y12" s="14"/>
      <c r="Z12" s="10"/>
      <c r="AA12" s="10"/>
      <c r="AB12" s="10"/>
      <c r="AC12" s="10"/>
      <c r="AD12" s="10"/>
    </row>
    <row r="13" spans="2:30" x14ac:dyDescent="0.25">
      <c r="F13" s="6">
        <f t="shared" si="3"/>
        <v>9</v>
      </c>
      <c r="G13" s="20">
        <v>101325</v>
      </c>
      <c r="H13" s="20">
        <f t="shared" si="4"/>
        <v>58993.666666666642</v>
      </c>
      <c r="I13" s="20">
        <f t="shared" si="0"/>
        <v>42331.333333333358</v>
      </c>
      <c r="J13" s="21">
        <v>1.7617500000000001E-4</v>
      </c>
      <c r="K13" s="22"/>
      <c r="L13" s="23"/>
      <c r="M13" s="21">
        <f t="shared" si="1"/>
        <v>1.4381632653061223E-4</v>
      </c>
      <c r="N13" s="22">
        <f t="shared" si="1"/>
        <v>0</v>
      </c>
      <c r="O13" s="23">
        <f t="shared" si="1"/>
        <v>0</v>
      </c>
      <c r="P13" s="21">
        <f t="shared" si="2"/>
        <v>183.11263411732023</v>
      </c>
      <c r="Q13" s="22">
        <f t="shared" si="2"/>
        <v>0</v>
      </c>
      <c r="R13" s="23">
        <f t="shared" si="2"/>
        <v>0</v>
      </c>
      <c r="S13" s="14"/>
      <c r="T13" s="10"/>
      <c r="U13" s="10"/>
      <c r="V13" s="14"/>
      <c r="W13" s="14"/>
      <c r="X13" s="14"/>
      <c r="Y13" s="14"/>
      <c r="Z13" s="10"/>
      <c r="AA13" s="10"/>
      <c r="AB13" s="10"/>
      <c r="AC13" s="10"/>
      <c r="AD13" s="10"/>
    </row>
    <row r="14" spans="2:30" x14ac:dyDescent="0.25">
      <c r="F14" s="6">
        <f t="shared" si="3"/>
        <v>10</v>
      </c>
      <c r="G14" s="20">
        <v>101325</v>
      </c>
      <c r="H14" s="20">
        <f>C9</f>
        <v>53702.25</v>
      </c>
      <c r="I14" s="20">
        <f t="shared" si="0"/>
        <v>47622.75</v>
      </c>
      <c r="J14" s="21">
        <v>1.7636299999999999E-4</v>
      </c>
      <c r="K14" s="22"/>
      <c r="L14" s="23"/>
      <c r="M14" s="21">
        <f t="shared" si="1"/>
        <v>1.4396979591836732E-4</v>
      </c>
      <c r="N14" s="22">
        <f t="shared" si="1"/>
        <v>0</v>
      </c>
      <c r="O14" s="23">
        <f t="shared" si="1"/>
        <v>0</v>
      </c>
      <c r="P14" s="21">
        <f t="shared" si="2"/>
        <v>183.30803741071631</v>
      </c>
      <c r="Q14" s="22">
        <f t="shared" si="2"/>
        <v>0</v>
      </c>
      <c r="R14" s="23">
        <f t="shared" si="2"/>
        <v>0</v>
      </c>
      <c r="S14" s="14"/>
      <c r="T14" s="10"/>
      <c r="U14" s="10"/>
      <c r="V14" s="14"/>
      <c r="W14" s="14"/>
      <c r="X14" s="14"/>
      <c r="Y14" s="14"/>
      <c r="Z14" s="10"/>
      <c r="AA14" s="10"/>
      <c r="AB14" s="10"/>
      <c r="AC14" s="10"/>
      <c r="AD14" s="10"/>
    </row>
    <row r="15" spans="2:30" x14ac:dyDescent="0.25">
      <c r="F15" s="6">
        <f t="shared" si="3"/>
        <v>11</v>
      </c>
      <c r="G15" s="20">
        <v>101325</v>
      </c>
      <c r="H15" s="20">
        <f>H14-$C$10</f>
        <v>48410.833333333336</v>
      </c>
      <c r="I15" s="20">
        <f t="shared" si="0"/>
        <v>52914.166666666664</v>
      </c>
      <c r="J15" s="21">
        <v>1.7646799999999999E-4</v>
      </c>
      <c r="K15" s="22"/>
      <c r="L15" s="23"/>
      <c r="M15" s="21">
        <f t="shared" si="1"/>
        <v>1.4405551020408162E-4</v>
      </c>
      <c r="N15" s="22">
        <f t="shared" si="1"/>
        <v>0</v>
      </c>
      <c r="O15" s="23">
        <f t="shared" si="1"/>
        <v>0</v>
      </c>
      <c r="P15" s="21">
        <f t="shared" si="2"/>
        <v>183.41717222883648</v>
      </c>
      <c r="Q15" s="22">
        <f t="shared" si="2"/>
        <v>0</v>
      </c>
      <c r="R15" s="23">
        <f t="shared" si="2"/>
        <v>0</v>
      </c>
      <c r="S15" s="14"/>
      <c r="T15" s="10"/>
      <c r="U15" s="10"/>
      <c r="V15" s="14"/>
      <c r="W15" s="14"/>
      <c r="X15" s="14"/>
      <c r="Y15" s="14"/>
      <c r="Z15" s="10"/>
      <c r="AA15" s="10"/>
      <c r="AB15" s="10"/>
      <c r="AC15" s="10"/>
      <c r="AD15" s="10"/>
    </row>
    <row r="16" spans="2:30" x14ac:dyDescent="0.25">
      <c r="F16" s="6">
        <f t="shared" si="3"/>
        <v>12</v>
      </c>
      <c r="G16" s="20">
        <v>101325</v>
      </c>
      <c r="H16" s="20">
        <f t="shared" ref="H16:H19" si="5">H15-$C$10</f>
        <v>43119.416666666672</v>
      </c>
      <c r="I16" s="20">
        <f t="shared" si="0"/>
        <v>58205.583333333328</v>
      </c>
      <c r="J16" s="21">
        <v>1.7639700000000001E-4</v>
      </c>
      <c r="K16" s="22"/>
      <c r="L16" s="23"/>
      <c r="M16" s="21">
        <f t="shared" si="1"/>
        <v>1.4399755102040816E-4</v>
      </c>
      <c r="N16" s="22">
        <f t="shared" si="1"/>
        <v>0</v>
      </c>
      <c r="O16" s="23">
        <f t="shared" si="1"/>
        <v>0</v>
      </c>
      <c r="P16" s="21">
        <f t="shared" si="2"/>
        <v>183.34337630420288</v>
      </c>
      <c r="Q16" s="22">
        <f t="shared" si="2"/>
        <v>0</v>
      </c>
      <c r="R16" s="23">
        <f t="shared" si="2"/>
        <v>0</v>
      </c>
      <c r="S16" s="14"/>
      <c r="T16" s="10"/>
      <c r="U16" s="10"/>
      <c r="V16" s="14"/>
      <c r="W16" s="14"/>
      <c r="X16" s="14"/>
      <c r="Y16" s="14"/>
      <c r="Z16" s="10"/>
      <c r="AA16" s="10"/>
      <c r="AB16" s="10"/>
      <c r="AC16" s="10"/>
      <c r="AD16" s="10"/>
    </row>
    <row r="17" spans="6:30" x14ac:dyDescent="0.25">
      <c r="F17" s="6">
        <f t="shared" si="3"/>
        <v>13</v>
      </c>
      <c r="G17" s="20">
        <v>101325</v>
      </c>
      <c r="H17" s="20">
        <f t="shared" si="5"/>
        <v>37828.000000000007</v>
      </c>
      <c r="I17" s="20">
        <f t="shared" si="0"/>
        <v>63496.999999999993</v>
      </c>
      <c r="J17" s="21">
        <v>1.7637299999999999E-4</v>
      </c>
      <c r="K17" s="22"/>
      <c r="L17" s="23"/>
      <c r="M17" s="21">
        <f t="shared" si="1"/>
        <v>1.4397795918367345E-4</v>
      </c>
      <c r="N17" s="22">
        <f t="shared" si="1"/>
        <v>0</v>
      </c>
      <c r="O17" s="23">
        <f t="shared" si="1"/>
        <v>0</v>
      </c>
      <c r="P17" s="21">
        <f t="shared" si="2"/>
        <v>183.31843120291825</v>
      </c>
      <c r="Q17" s="22">
        <f t="shared" si="2"/>
        <v>0</v>
      </c>
      <c r="R17" s="23">
        <f t="shared" si="2"/>
        <v>0</v>
      </c>
      <c r="S17" s="14"/>
      <c r="T17" s="10"/>
      <c r="U17" s="10"/>
      <c r="V17" s="14"/>
      <c r="W17" s="14"/>
      <c r="X17" s="14"/>
      <c r="Y17" s="14"/>
      <c r="Z17" s="10"/>
      <c r="AA17" s="10"/>
      <c r="AB17" s="10"/>
      <c r="AC17" s="10"/>
      <c r="AD17" s="10"/>
    </row>
    <row r="18" spans="6:30" x14ac:dyDescent="0.25">
      <c r="F18" s="6">
        <f t="shared" si="3"/>
        <v>14</v>
      </c>
      <c r="G18" s="20">
        <v>101325</v>
      </c>
      <c r="H18" s="20">
        <f t="shared" si="5"/>
        <v>32536.583333333339</v>
      </c>
      <c r="I18" s="20">
        <f t="shared" si="0"/>
        <v>68788.416666666657</v>
      </c>
      <c r="J18" s="21">
        <v>1.7636400000000001E-4</v>
      </c>
      <c r="K18" s="22"/>
      <c r="L18" s="23"/>
      <c r="M18" s="21">
        <f t="shared" si="1"/>
        <v>1.4397061224489795E-4</v>
      </c>
      <c r="N18" s="22">
        <f t="shared" si="1"/>
        <v>0</v>
      </c>
      <c r="O18" s="23">
        <f t="shared" si="1"/>
        <v>0</v>
      </c>
      <c r="P18" s="21">
        <f t="shared" si="2"/>
        <v>183.30907678993651</v>
      </c>
      <c r="Q18" s="22">
        <f t="shared" si="2"/>
        <v>0</v>
      </c>
      <c r="R18" s="23">
        <f t="shared" si="2"/>
        <v>0</v>
      </c>
      <c r="S18" s="14"/>
      <c r="T18" s="10"/>
      <c r="U18" s="10"/>
      <c r="V18" s="14"/>
      <c r="W18" s="14"/>
      <c r="X18" s="14"/>
      <c r="Y18" s="14"/>
      <c r="Z18" s="10"/>
      <c r="AA18" s="10"/>
      <c r="AB18" s="10"/>
      <c r="AC18" s="10"/>
      <c r="AD18" s="10"/>
    </row>
    <row r="19" spans="6:30" x14ac:dyDescent="0.25">
      <c r="F19" s="6">
        <f t="shared" si="3"/>
        <v>15</v>
      </c>
      <c r="G19" s="20">
        <v>101325</v>
      </c>
      <c r="H19" s="20">
        <f t="shared" si="5"/>
        <v>27245.166666666672</v>
      </c>
      <c r="I19" s="20">
        <f t="shared" si="0"/>
        <v>74079.833333333328</v>
      </c>
      <c r="J19" s="21">
        <v>1.7635700000000001E-4</v>
      </c>
      <c r="K19" s="22"/>
      <c r="L19" s="23"/>
      <c r="M19" s="21">
        <f t="shared" si="1"/>
        <v>1.4396489795918366E-4</v>
      </c>
      <c r="N19" s="22">
        <f t="shared" si="1"/>
        <v>0</v>
      </c>
      <c r="O19" s="23">
        <f t="shared" si="1"/>
        <v>0</v>
      </c>
      <c r="P19" s="21">
        <f t="shared" si="2"/>
        <v>183.30180113539518</v>
      </c>
      <c r="Q19" s="22">
        <f t="shared" si="2"/>
        <v>0</v>
      </c>
      <c r="R19" s="23">
        <f t="shared" si="2"/>
        <v>0</v>
      </c>
      <c r="S19" s="14"/>
      <c r="T19" s="10"/>
      <c r="U19" s="10"/>
      <c r="V19" s="14"/>
      <c r="W19" s="14"/>
      <c r="X19" s="14"/>
      <c r="Y19" s="14"/>
      <c r="Z19" s="10"/>
      <c r="AA19" s="10"/>
      <c r="AB19" s="10"/>
      <c r="AC19" s="10"/>
      <c r="AD19" s="10"/>
    </row>
    <row r="20" spans="6:30" x14ac:dyDescent="0.25"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6:30" x14ac:dyDescent="0.25"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6:30" x14ac:dyDescent="0.25"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6:30" x14ac:dyDescent="0.25"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6:30" x14ac:dyDescent="0.25"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6:30" x14ac:dyDescent="0.25"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6:30" x14ac:dyDescent="0.25"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6:30" x14ac:dyDescent="0.25"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6:30" x14ac:dyDescent="0.25"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6:30" x14ac:dyDescent="0.25"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6:30" x14ac:dyDescent="0.25"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6:30" x14ac:dyDescent="0.25"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6:30" x14ac:dyDescent="0.25"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7:28" x14ac:dyDescent="0.25"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7:28" x14ac:dyDescent="0.25"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C7E5-E2B7-44ED-ABB9-1B5899CB22FA}">
  <dimension ref="B2:Q44"/>
  <sheetViews>
    <sheetView zoomScale="80" zoomScaleNormal="80" workbookViewId="0"/>
  </sheetViews>
  <sheetFormatPr defaultRowHeight="15" x14ac:dyDescent="0.25"/>
  <cols>
    <col min="2" max="2" width="12.5703125" customWidth="1"/>
    <col min="3" max="3" width="11.7109375" customWidth="1"/>
    <col min="6" max="6" width="20.42578125" customWidth="1"/>
    <col min="7" max="8" width="11.85546875" customWidth="1"/>
    <col min="9" max="9" width="21.28515625" customWidth="1"/>
    <col min="10" max="10" width="28.140625" customWidth="1"/>
    <col min="11" max="11" width="16.5703125" customWidth="1"/>
    <col min="12" max="12" width="16.85546875" customWidth="1"/>
    <col min="13" max="13" width="16.42578125" customWidth="1"/>
    <col min="14" max="15" width="22.85546875" customWidth="1"/>
    <col min="16" max="16" width="23.42578125" customWidth="1"/>
    <col min="17" max="17" width="24.42578125" customWidth="1"/>
  </cols>
  <sheetData>
    <row r="2" spans="2:17" x14ac:dyDescent="0.25">
      <c r="B2" s="17" t="s">
        <v>24</v>
      </c>
    </row>
    <row r="4" spans="2:17" x14ac:dyDescent="0.25">
      <c r="B4" s="2" t="s">
        <v>1</v>
      </c>
      <c r="C4" s="2" t="s">
        <v>2</v>
      </c>
      <c r="E4" s="2" t="s">
        <v>0</v>
      </c>
      <c r="F4" s="2" t="s">
        <v>41</v>
      </c>
      <c r="G4" s="2" t="s">
        <v>31</v>
      </c>
      <c r="H4" s="2" t="s">
        <v>32</v>
      </c>
      <c r="I4" s="2" t="s">
        <v>33</v>
      </c>
      <c r="J4" s="2" t="s">
        <v>11</v>
      </c>
      <c r="K4" s="2" t="s">
        <v>34</v>
      </c>
      <c r="L4" s="2" t="s">
        <v>35</v>
      </c>
      <c r="M4" s="2" t="s">
        <v>36</v>
      </c>
      <c r="N4" s="2" t="s">
        <v>37</v>
      </c>
      <c r="O4" s="2" t="s">
        <v>38</v>
      </c>
      <c r="P4" s="2" t="s">
        <v>39</v>
      </c>
      <c r="Q4" s="2" t="s">
        <v>40</v>
      </c>
    </row>
    <row r="5" spans="2:17" x14ac:dyDescent="0.25">
      <c r="B5" s="1" t="s">
        <v>28</v>
      </c>
      <c r="C5" s="18">
        <f>2.3*10^-4</f>
        <v>2.2999999999999998E-4</v>
      </c>
      <c r="E5" s="1">
        <f>1</f>
        <v>1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8">
        <f>G5*$C$12</f>
        <v>0</v>
      </c>
      <c r="L5" s="18">
        <f>H5*$C$12</f>
        <v>0</v>
      </c>
      <c r="M5" s="18">
        <f>I5*$C$12</f>
        <v>0</v>
      </c>
      <c r="N5" s="18">
        <f>K5/$C$8</f>
        <v>0</v>
      </c>
      <c r="O5" s="18">
        <f>L5/$C$9</f>
        <v>0</v>
      </c>
      <c r="P5" s="18">
        <f>M5/$C$10</f>
        <v>0</v>
      </c>
      <c r="Q5" s="18">
        <f>AVERAGE(N5:P5)</f>
        <v>0</v>
      </c>
    </row>
    <row r="6" spans="2:17" x14ac:dyDescent="0.25">
      <c r="B6" s="1" t="s">
        <v>29</v>
      </c>
      <c r="C6" s="18">
        <f>3.16*10^-4</f>
        <v>3.1600000000000004E-4</v>
      </c>
      <c r="E6" s="1">
        <f>E5+1</f>
        <v>2</v>
      </c>
      <c r="F6" s="19">
        <v>5</v>
      </c>
      <c r="G6" s="19">
        <v>5</v>
      </c>
      <c r="H6" s="19">
        <v>20</v>
      </c>
      <c r="I6" s="19">
        <v>37</v>
      </c>
      <c r="J6" s="19">
        <v>4999.585</v>
      </c>
      <c r="K6" s="18">
        <f t="shared" ref="K6:K24" si="0">G6*$C$12</f>
        <v>2.2500000000000001E-6</v>
      </c>
      <c r="L6" s="18">
        <f t="shared" ref="L6:L24" si="1">H6*$C$12</f>
        <v>9.0000000000000002E-6</v>
      </c>
      <c r="M6" s="18">
        <f t="shared" ref="M6:M24" si="2">I6*$C$12</f>
        <v>1.6649999999999998E-5</v>
      </c>
      <c r="N6" s="18">
        <f t="shared" ref="N6:N24" si="3">K6/$C$8</f>
        <v>54.154801052062695</v>
      </c>
      <c r="O6" s="18">
        <f t="shared" ref="O6:O24" si="4">L6/$C$9</f>
        <v>114.7568088308811</v>
      </c>
      <c r="P6" s="18">
        <f t="shared" ref="P6:P24" si="5">M6/$C$10</f>
        <v>137.25850228774843</v>
      </c>
      <c r="Q6" s="18">
        <f t="shared" ref="Q6:Q24" si="6">AVERAGE(N6:P6)</f>
        <v>102.0567040568974</v>
      </c>
    </row>
    <row r="7" spans="2:17" x14ac:dyDescent="0.25">
      <c r="B7" s="1" t="s">
        <v>30</v>
      </c>
      <c r="C7" s="18">
        <f>3.93*10^-4</f>
        <v>3.9300000000000001E-4</v>
      </c>
      <c r="E7" s="1">
        <f t="shared" ref="E7:E24" si="7">E6+1</f>
        <v>3</v>
      </c>
      <c r="F7" s="19">
        <v>10</v>
      </c>
      <c r="G7" s="19">
        <v>15</v>
      </c>
      <c r="H7" s="19">
        <v>29</v>
      </c>
      <c r="I7" s="19">
        <v>57</v>
      </c>
      <c r="J7" s="19">
        <v>9999.17</v>
      </c>
      <c r="K7" s="18">
        <f t="shared" si="0"/>
        <v>6.7499999999999997E-6</v>
      </c>
      <c r="L7" s="18">
        <f t="shared" si="1"/>
        <v>1.3049999999999999E-5</v>
      </c>
      <c r="M7" s="18">
        <f t="shared" si="2"/>
        <v>2.565E-5</v>
      </c>
      <c r="N7" s="18">
        <f t="shared" si="3"/>
        <v>162.46440315618807</v>
      </c>
      <c r="O7" s="18">
        <f t="shared" si="4"/>
        <v>166.39737280477758</v>
      </c>
      <c r="P7" s="18">
        <f t="shared" si="5"/>
        <v>211.45228730815302</v>
      </c>
      <c r="Q7" s="18">
        <f t="shared" si="6"/>
        <v>180.10468775637287</v>
      </c>
    </row>
    <row r="8" spans="2:17" x14ac:dyDescent="0.25">
      <c r="B8" s="1" t="s">
        <v>26</v>
      </c>
      <c r="C8" s="18">
        <f>PI()*(C5/2)^2</f>
        <v>4.1547562843725008E-8</v>
      </c>
      <c r="E8" s="1">
        <f t="shared" si="7"/>
        <v>4</v>
      </c>
      <c r="F8" s="19">
        <v>15</v>
      </c>
      <c r="G8" s="19">
        <v>20</v>
      </c>
      <c r="H8" s="19">
        <v>38</v>
      </c>
      <c r="I8" s="19">
        <v>65</v>
      </c>
      <c r="J8" s="19">
        <v>14998.76</v>
      </c>
      <c r="K8" s="18">
        <f t="shared" si="0"/>
        <v>9.0000000000000002E-6</v>
      </c>
      <c r="L8" s="18">
        <f t="shared" si="1"/>
        <v>1.7099999999999999E-5</v>
      </c>
      <c r="M8" s="18">
        <f t="shared" si="2"/>
        <v>2.9249999999999999E-5</v>
      </c>
      <c r="N8" s="18">
        <f t="shared" si="3"/>
        <v>216.61920420825078</v>
      </c>
      <c r="O8" s="18">
        <f t="shared" si="4"/>
        <v>218.03793677867407</v>
      </c>
      <c r="P8" s="18">
        <f t="shared" si="5"/>
        <v>241.12980131631483</v>
      </c>
      <c r="Q8" s="18">
        <f t="shared" si="6"/>
        <v>225.26231410107991</v>
      </c>
    </row>
    <row r="9" spans="2:17" x14ac:dyDescent="0.25">
      <c r="B9" s="1" t="s">
        <v>25</v>
      </c>
      <c r="C9" s="18">
        <f>PI()*(C6/2)^2</f>
        <v>7.8426719004215608E-8</v>
      </c>
      <c r="E9" s="1">
        <f t="shared" si="7"/>
        <v>5</v>
      </c>
      <c r="F9" s="19">
        <v>20</v>
      </c>
      <c r="G9" s="19">
        <v>24</v>
      </c>
      <c r="H9" s="19">
        <v>45</v>
      </c>
      <c r="I9" s="19">
        <v>71</v>
      </c>
      <c r="J9" s="19">
        <v>19998.34</v>
      </c>
      <c r="K9" s="18">
        <f t="shared" si="0"/>
        <v>1.08E-5</v>
      </c>
      <c r="L9" s="18">
        <f t="shared" si="1"/>
        <v>2.0249999999999998E-5</v>
      </c>
      <c r="M9" s="18">
        <f t="shared" si="2"/>
        <v>3.1949999999999997E-5</v>
      </c>
      <c r="N9" s="18">
        <f t="shared" si="3"/>
        <v>259.94304504990095</v>
      </c>
      <c r="O9" s="18">
        <f t="shared" si="4"/>
        <v>258.20281986948243</v>
      </c>
      <c r="P9" s="18">
        <f t="shared" si="5"/>
        <v>263.38793682243619</v>
      </c>
      <c r="Q9" s="18">
        <f t="shared" si="6"/>
        <v>260.51126724727322</v>
      </c>
    </row>
    <row r="10" spans="2:17" x14ac:dyDescent="0.25">
      <c r="B10" s="1" t="s">
        <v>27</v>
      </c>
      <c r="C10" s="18">
        <f>PI()*(C7/2)^2</f>
        <v>1.2130396093857249E-7</v>
      </c>
      <c r="E10" s="1">
        <f t="shared" si="7"/>
        <v>6</v>
      </c>
      <c r="F10" s="19">
        <v>25</v>
      </c>
      <c r="G10" s="19">
        <v>26</v>
      </c>
      <c r="H10" s="19">
        <v>50</v>
      </c>
      <c r="I10" s="19">
        <v>77</v>
      </c>
      <c r="J10" s="19">
        <v>24997.93</v>
      </c>
      <c r="K10" s="18">
        <f t="shared" si="0"/>
        <v>1.17E-5</v>
      </c>
      <c r="L10" s="18">
        <f t="shared" si="1"/>
        <v>2.2499999999999998E-5</v>
      </c>
      <c r="M10" s="18">
        <f t="shared" si="2"/>
        <v>3.4649999999999995E-5</v>
      </c>
      <c r="N10" s="18">
        <f t="shared" si="3"/>
        <v>281.60496547072603</v>
      </c>
      <c r="O10" s="18">
        <f t="shared" si="4"/>
        <v>286.89202207720274</v>
      </c>
      <c r="P10" s="18">
        <f t="shared" si="5"/>
        <v>285.64607232855752</v>
      </c>
      <c r="Q10" s="18">
        <f t="shared" si="6"/>
        <v>284.71435329216206</v>
      </c>
    </row>
    <row r="11" spans="2:17" x14ac:dyDescent="0.25">
      <c r="B11" s="3" t="s">
        <v>42</v>
      </c>
      <c r="C11" s="19">
        <v>98066.5</v>
      </c>
      <c r="E11" s="1">
        <f t="shared" si="7"/>
        <v>7</v>
      </c>
      <c r="F11" s="19">
        <v>30</v>
      </c>
      <c r="G11" s="19">
        <v>28</v>
      </c>
      <c r="H11" s="19">
        <v>53</v>
      </c>
      <c r="I11" s="19">
        <v>81</v>
      </c>
      <c r="J11" s="19">
        <v>29997.51</v>
      </c>
      <c r="K11" s="18">
        <f t="shared" si="0"/>
        <v>1.26E-5</v>
      </c>
      <c r="L11" s="18">
        <f t="shared" si="1"/>
        <v>2.385E-5</v>
      </c>
      <c r="M11" s="18">
        <f t="shared" si="2"/>
        <v>3.6449999999999998E-5</v>
      </c>
      <c r="N11" s="18">
        <f t="shared" si="3"/>
        <v>303.26688589155111</v>
      </c>
      <c r="O11" s="18">
        <f t="shared" si="4"/>
        <v>304.10554340183489</v>
      </c>
      <c r="P11" s="18">
        <f t="shared" si="5"/>
        <v>300.48482933263847</v>
      </c>
      <c r="Q11" s="18">
        <f t="shared" si="6"/>
        <v>302.61908620867479</v>
      </c>
    </row>
    <row r="12" spans="2:17" x14ac:dyDescent="0.25">
      <c r="B12" s="3" t="s">
        <v>43</v>
      </c>
      <c r="C12" s="18">
        <f>0.45*10^-6</f>
        <v>4.4999999999999998E-7</v>
      </c>
      <c r="E12" s="1">
        <f t="shared" si="7"/>
        <v>8</v>
      </c>
      <c r="F12" s="19">
        <v>35</v>
      </c>
      <c r="G12" s="19">
        <v>30</v>
      </c>
      <c r="H12" s="19">
        <v>55</v>
      </c>
      <c r="I12" s="19">
        <v>85</v>
      </c>
      <c r="J12" s="19">
        <v>34997.1</v>
      </c>
      <c r="K12" s="18">
        <f t="shared" si="0"/>
        <v>1.3499999999999999E-5</v>
      </c>
      <c r="L12" s="18">
        <f t="shared" si="1"/>
        <v>2.4749999999999999E-5</v>
      </c>
      <c r="M12" s="18">
        <f t="shared" si="2"/>
        <v>3.8250000000000001E-5</v>
      </c>
      <c r="N12" s="18">
        <f t="shared" si="3"/>
        <v>324.92880631237614</v>
      </c>
      <c r="O12" s="18">
        <f t="shared" si="4"/>
        <v>315.581224284923</v>
      </c>
      <c r="P12" s="18">
        <f t="shared" si="5"/>
        <v>315.32358633671942</v>
      </c>
      <c r="Q12" s="18">
        <f t="shared" si="6"/>
        <v>318.61120564467291</v>
      </c>
    </row>
    <row r="13" spans="2:17" x14ac:dyDescent="0.25">
      <c r="E13" s="1">
        <f t="shared" si="7"/>
        <v>9</v>
      </c>
      <c r="F13" s="19">
        <v>40</v>
      </c>
      <c r="G13" s="19">
        <v>31</v>
      </c>
      <c r="H13" s="19">
        <v>57</v>
      </c>
      <c r="I13" s="19">
        <v>87</v>
      </c>
      <c r="J13" s="19">
        <v>39996.68</v>
      </c>
      <c r="K13" s="18">
        <f t="shared" si="0"/>
        <v>1.3949999999999999E-5</v>
      </c>
      <c r="L13" s="18">
        <f t="shared" si="1"/>
        <v>2.565E-5</v>
      </c>
      <c r="M13" s="18">
        <f t="shared" si="2"/>
        <v>3.9149999999999996E-5</v>
      </c>
      <c r="N13" s="18">
        <f t="shared" si="3"/>
        <v>335.75976652278865</v>
      </c>
      <c r="O13" s="18">
        <f t="shared" si="4"/>
        <v>327.0569051680111</v>
      </c>
      <c r="P13" s="18">
        <f t="shared" si="5"/>
        <v>322.74296483875986</v>
      </c>
      <c r="Q13" s="18">
        <f t="shared" si="6"/>
        <v>328.51987884318652</v>
      </c>
    </row>
    <row r="14" spans="2:17" x14ac:dyDescent="0.25">
      <c r="E14" s="1">
        <f t="shared" si="7"/>
        <v>10</v>
      </c>
      <c r="F14" s="19">
        <v>45</v>
      </c>
      <c r="G14" s="19">
        <v>32</v>
      </c>
      <c r="H14" s="19">
        <v>57</v>
      </c>
      <c r="I14" s="19">
        <v>88</v>
      </c>
      <c r="J14" s="19">
        <v>44996.27</v>
      </c>
      <c r="K14" s="18">
        <f t="shared" si="0"/>
        <v>1.4399999999999999E-5</v>
      </c>
      <c r="L14" s="18">
        <f t="shared" si="1"/>
        <v>2.565E-5</v>
      </c>
      <c r="M14" s="18">
        <f t="shared" si="2"/>
        <v>3.96E-5</v>
      </c>
      <c r="N14" s="18">
        <f t="shared" si="3"/>
        <v>346.59072673320122</v>
      </c>
      <c r="O14" s="18">
        <f t="shared" si="4"/>
        <v>327.0569051680111</v>
      </c>
      <c r="P14" s="18">
        <f t="shared" si="5"/>
        <v>326.45265408978008</v>
      </c>
      <c r="Q14" s="18">
        <f t="shared" si="6"/>
        <v>333.36676199699747</v>
      </c>
    </row>
    <row r="15" spans="2:17" x14ac:dyDescent="0.25">
      <c r="E15" s="1">
        <f t="shared" si="7"/>
        <v>11</v>
      </c>
      <c r="F15" s="19">
        <v>50</v>
      </c>
      <c r="G15" s="19">
        <v>33</v>
      </c>
      <c r="H15" s="19">
        <v>58</v>
      </c>
      <c r="I15" s="19">
        <v>89</v>
      </c>
      <c r="J15" s="19">
        <v>49995.85</v>
      </c>
      <c r="K15" s="18">
        <f t="shared" si="0"/>
        <v>1.485E-5</v>
      </c>
      <c r="L15" s="18">
        <f t="shared" si="1"/>
        <v>2.6099999999999997E-5</v>
      </c>
      <c r="M15" s="18">
        <f t="shared" si="2"/>
        <v>4.0049999999999998E-5</v>
      </c>
      <c r="N15" s="18">
        <f t="shared" si="3"/>
        <v>357.42168694361379</v>
      </c>
      <c r="O15" s="18">
        <f t="shared" si="4"/>
        <v>332.79474560955515</v>
      </c>
      <c r="P15" s="18">
        <f t="shared" si="5"/>
        <v>330.16234334080031</v>
      </c>
      <c r="Q15" s="18">
        <f t="shared" si="6"/>
        <v>340.12625863132308</v>
      </c>
    </row>
    <row r="16" spans="2:17" x14ac:dyDescent="0.25">
      <c r="E16" s="1">
        <f t="shared" si="7"/>
        <v>12</v>
      </c>
      <c r="F16" s="19">
        <v>55</v>
      </c>
      <c r="G16" s="19">
        <v>33</v>
      </c>
      <c r="H16" s="19">
        <v>58</v>
      </c>
      <c r="I16" s="19">
        <v>89</v>
      </c>
      <c r="J16" s="19">
        <v>54995.44</v>
      </c>
      <c r="K16" s="18">
        <f t="shared" si="0"/>
        <v>1.485E-5</v>
      </c>
      <c r="L16" s="18">
        <f t="shared" si="1"/>
        <v>2.6099999999999997E-5</v>
      </c>
      <c r="M16" s="18">
        <f t="shared" si="2"/>
        <v>4.0049999999999998E-5</v>
      </c>
      <c r="N16" s="18">
        <f t="shared" si="3"/>
        <v>357.42168694361379</v>
      </c>
      <c r="O16" s="18">
        <f t="shared" si="4"/>
        <v>332.79474560955515</v>
      </c>
      <c r="P16" s="18">
        <f t="shared" si="5"/>
        <v>330.16234334080031</v>
      </c>
      <c r="Q16" s="18">
        <f t="shared" si="6"/>
        <v>340.12625863132308</v>
      </c>
    </row>
    <row r="17" spans="2:17" x14ac:dyDescent="0.25">
      <c r="E17" s="1">
        <f t="shared" si="7"/>
        <v>13</v>
      </c>
      <c r="F17" s="19">
        <v>60</v>
      </c>
      <c r="G17" s="19">
        <v>33</v>
      </c>
      <c r="H17" s="19">
        <v>58</v>
      </c>
      <c r="I17" s="19">
        <v>89</v>
      </c>
      <c r="J17" s="19">
        <v>59995.02</v>
      </c>
      <c r="K17" s="18">
        <f t="shared" si="0"/>
        <v>1.485E-5</v>
      </c>
      <c r="L17" s="18">
        <f t="shared" si="1"/>
        <v>2.6099999999999997E-5</v>
      </c>
      <c r="M17" s="18">
        <f t="shared" si="2"/>
        <v>4.0049999999999998E-5</v>
      </c>
      <c r="N17" s="18">
        <f t="shared" si="3"/>
        <v>357.42168694361379</v>
      </c>
      <c r="O17" s="18">
        <f t="shared" si="4"/>
        <v>332.79474560955515</v>
      </c>
      <c r="P17" s="18">
        <f t="shared" si="5"/>
        <v>330.16234334080031</v>
      </c>
      <c r="Q17" s="18">
        <f t="shared" si="6"/>
        <v>340.12625863132308</v>
      </c>
    </row>
    <row r="18" spans="2:17" x14ac:dyDescent="0.25">
      <c r="E18" s="1">
        <f t="shared" si="7"/>
        <v>14</v>
      </c>
      <c r="F18" s="19">
        <v>65</v>
      </c>
      <c r="G18" s="19">
        <v>33</v>
      </c>
      <c r="H18" s="19">
        <v>58</v>
      </c>
      <c r="I18" s="19">
        <v>89</v>
      </c>
      <c r="J18" s="19">
        <v>64994.61</v>
      </c>
      <c r="K18" s="18">
        <f t="shared" si="0"/>
        <v>1.485E-5</v>
      </c>
      <c r="L18" s="18">
        <f t="shared" si="1"/>
        <v>2.6099999999999997E-5</v>
      </c>
      <c r="M18" s="18">
        <f t="shared" si="2"/>
        <v>4.0049999999999998E-5</v>
      </c>
      <c r="N18" s="18">
        <f t="shared" si="3"/>
        <v>357.42168694361379</v>
      </c>
      <c r="O18" s="18">
        <f t="shared" si="4"/>
        <v>332.79474560955515</v>
      </c>
      <c r="P18" s="18">
        <f t="shared" si="5"/>
        <v>330.16234334080031</v>
      </c>
      <c r="Q18" s="18">
        <f t="shared" si="6"/>
        <v>340.12625863132308</v>
      </c>
    </row>
    <row r="19" spans="2:17" x14ac:dyDescent="0.25">
      <c r="E19" s="1">
        <f t="shared" si="7"/>
        <v>15</v>
      </c>
      <c r="F19" s="19">
        <v>70</v>
      </c>
      <c r="G19" s="19">
        <v>33</v>
      </c>
      <c r="H19" s="19">
        <v>58</v>
      </c>
      <c r="I19" s="19">
        <v>89</v>
      </c>
      <c r="J19" s="19">
        <v>69994.19</v>
      </c>
      <c r="K19" s="18">
        <f t="shared" si="0"/>
        <v>1.485E-5</v>
      </c>
      <c r="L19" s="18">
        <f t="shared" si="1"/>
        <v>2.6099999999999997E-5</v>
      </c>
      <c r="M19" s="18">
        <f t="shared" si="2"/>
        <v>4.0049999999999998E-5</v>
      </c>
      <c r="N19" s="18">
        <f t="shared" si="3"/>
        <v>357.42168694361379</v>
      </c>
      <c r="O19" s="18">
        <f t="shared" si="4"/>
        <v>332.79474560955515</v>
      </c>
      <c r="P19" s="18">
        <f t="shared" si="5"/>
        <v>330.16234334080031</v>
      </c>
      <c r="Q19" s="18">
        <f t="shared" si="6"/>
        <v>340.12625863132308</v>
      </c>
    </row>
    <row r="20" spans="2:17" x14ac:dyDescent="0.25">
      <c r="E20" s="1">
        <f t="shared" si="7"/>
        <v>16</v>
      </c>
      <c r="F20" s="19">
        <v>75</v>
      </c>
      <c r="G20" s="19">
        <v>33</v>
      </c>
      <c r="H20" s="19">
        <v>58</v>
      </c>
      <c r="I20" s="19">
        <v>89</v>
      </c>
      <c r="J20" s="19">
        <v>74993.78</v>
      </c>
      <c r="K20" s="18">
        <f t="shared" si="0"/>
        <v>1.485E-5</v>
      </c>
      <c r="L20" s="18">
        <f t="shared" si="1"/>
        <v>2.6099999999999997E-5</v>
      </c>
      <c r="M20" s="18">
        <f t="shared" si="2"/>
        <v>4.0049999999999998E-5</v>
      </c>
      <c r="N20" s="18">
        <f t="shared" si="3"/>
        <v>357.42168694361379</v>
      </c>
      <c r="O20" s="18">
        <f t="shared" si="4"/>
        <v>332.79474560955515</v>
      </c>
      <c r="P20" s="18">
        <f t="shared" si="5"/>
        <v>330.16234334080031</v>
      </c>
      <c r="Q20" s="18">
        <f t="shared" si="6"/>
        <v>340.12625863132308</v>
      </c>
    </row>
    <row r="21" spans="2:17" x14ac:dyDescent="0.25">
      <c r="E21" s="1">
        <f t="shared" si="7"/>
        <v>17</v>
      </c>
      <c r="F21" s="19">
        <v>80</v>
      </c>
      <c r="G21" s="19">
        <v>33</v>
      </c>
      <c r="H21" s="19">
        <v>58</v>
      </c>
      <c r="I21" s="19">
        <v>89</v>
      </c>
      <c r="J21" s="19">
        <v>79993.36</v>
      </c>
      <c r="K21" s="18">
        <f t="shared" si="0"/>
        <v>1.485E-5</v>
      </c>
      <c r="L21" s="18">
        <f t="shared" si="1"/>
        <v>2.6099999999999997E-5</v>
      </c>
      <c r="M21" s="18">
        <f t="shared" si="2"/>
        <v>4.0049999999999998E-5</v>
      </c>
      <c r="N21" s="18">
        <f t="shared" si="3"/>
        <v>357.42168694361379</v>
      </c>
      <c r="O21" s="18">
        <f t="shared" si="4"/>
        <v>332.79474560955515</v>
      </c>
      <c r="P21" s="18">
        <f t="shared" si="5"/>
        <v>330.16234334080031</v>
      </c>
      <c r="Q21" s="18">
        <f t="shared" si="6"/>
        <v>340.12625863132308</v>
      </c>
    </row>
    <row r="22" spans="2:17" x14ac:dyDescent="0.25">
      <c r="E22" s="1">
        <f t="shared" si="7"/>
        <v>18</v>
      </c>
      <c r="F22" s="19">
        <v>85</v>
      </c>
      <c r="G22" s="19">
        <v>33</v>
      </c>
      <c r="H22" s="19">
        <v>58</v>
      </c>
      <c r="I22" s="19">
        <v>89</v>
      </c>
      <c r="J22" s="19">
        <v>84992.95</v>
      </c>
      <c r="K22" s="18">
        <f t="shared" si="0"/>
        <v>1.485E-5</v>
      </c>
      <c r="L22" s="18">
        <f t="shared" si="1"/>
        <v>2.6099999999999997E-5</v>
      </c>
      <c r="M22" s="18">
        <f t="shared" si="2"/>
        <v>4.0049999999999998E-5</v>
      </c>
      <c r="N22" s="18">
        <f t="shared" si="3"/>
        <v>357.42168694361379</v>
      </c>
      <c r="O22" s="18">
        <f t="shared" si="4"/>
        <v>332.79474560955515</v>
      </c>
      <c r="P22" s="18">
        <f t="shared" si="5"/>
        <v>330.16234334080031</v>
      </c>
      <c r="Q22" s="18">
        <f t="shared" si="6"/>
        <v>340.12625863132308</v>
      </c>
    </row>
    <row r="23" spans="2:17" x14ac:dyDescent="0.25">
      <c r="E23" s="1">
        <f t="shared" si="7"/>
        <v>19</v>
      </c>
      <c r="F23" s="19">
        <v>90</v>
      </c>
      <c r="G23" s="19">
        <v>33</v>
      </c>
      <c r="H23" s="19">
        <v>58</v>
      </c>
      <c r="I23" s="19">
        <v>89</v>
      </c>
      <c r="J23" s="19">
        <v>89992.53</v>
      </c>
      <c r="K23" s="18">
        <f t="shared" si="0"/>
        <v>1.485E-5</v>
      </c>
      <c r="L23" s="18">
        <f t="shared" si="1"/>
        <v>2.6099999999999997E-5</v>
      </c>
      <c r="M23" s="18">
        <f t="shared" si="2"/>
        <v>4.0049999999999998E-5</v>
      </c>
      <c r="N23" s="18">
        <f t="shared" si="3"/>
        <v>357.42168694361379</v>
      </c>
      <c r="O23" s="18">
        <f t="shared" si="4"/>
        <v>332.79474560955515</v>
      </c>
      <c r="P23" s="18">
        <f t="shared" si="5"/>
        <v>330.16234334080031</v>
      </c>
      <c r="Q23" s="18">
        <f t="shared" si="6"/>
        <v>340.12625863132308</v>
      </c>
    </row>
    <row r="24" spans="2:17" x14ac:dyDescent="0.25">
      <c r="E24" s="1">
        <f t="shared" si="7"/>
        <v>20</v>
      </c>
      <c r="F24" s="19">
        <v>95</v>
      </c>
      <c r="G24" s="19">
        <v>33</v>
      </c>
      <c r="H24" s="19">
        <v>58</v>
      </c>
      <c r="I24" s="19">
        <v>89</v>
      </c>
      <c r="J24" s="19">
        <v>94992.12</v>
      </c>
      <c r="K24" s="18">
        <f t="shared" si="0"/>
        <v>1.485E-5</v>
      </c>
      <c r="L24" s="18">
        <f t="shared" si="1"/>
        <v>2.6099999999999997E-5</v>
      </c>
      <c r="M24" s="18">
        <f t="shared" si="2"/>
        <v>4.0049999999999998E-5</v>
      </c>
      <c r="N24" s="18">
        <f t="shared" si="3"/>
        <v>357.42168694361379</v>
      </c>
      <c r="O24" s="18">
        <f t="shared" si="4"/>
        <v>332.79474560955515</v>
      </c>
      <c r="P24" s="18">
        <f t="shared" si="5"/>
        <v>330.16234334080031</v>
      </c>
      <c r="Q24" s="18">
        <f t="shared" si="6"/>
        <v>340.12625863132308</v>
      </c>
    </row>
    <row r="29" spans="2:17" x14ac:dyDescent="0.25">
      <c r="B29" s="2" t="s">
        <v>1</v>
      </c>
      <c r="C29" s="2" t="s">
        <v>2</v>
      </c>
      <c r="E29" s="2" t="s">
        <v>0</v>
      </c>
      <c r="F29" s="2" t="s">
        <v>7</v>
      </c>
      <c r="G29" s="2" t="s">
        <v>8</v>
      </c>
      <c r="H29" s="2" t="s">
        <v>11</v>
      </c>
      <c r="I29" s="25" t="s">
        <v>49</v>
      </c>
      <c r="J29" s="25" t="s">
        <v>50</v>
      </c>
    </row>
    <row r="30" spans="2:17" x14ac:dyDescent="0.25">
      <c r="B30" s="1" t="s">
        <v>48</v>
      </c>
      <c r="C30" s="19">
        <v>1E-3</v>
      </c>
      <c r="E30" s="1">
        <v>1</v>
      </c>
      <c r="F30" s="24">
        <v>101325</v>
      </c>
      <c r="G30" s="24">
        <v>101325</v>
      </c>
      <c r="H30" s="24">
        <v>0</v>
      </c>
      <c r="I30" s="26">
        <f>(  (PI()*$C$30^2)/4  )   *   SQRT(  ( 2*$C$31/($C$31-1) ) * ( F30/$C$32 ) * (  1  -  (1- (H30/F30))^(  ($C$31-1)/$C$31  )  )  )</f>
        <v>0</v>
      </c>
      <c r="J30" s="26">
        <f>I30/$C$33</f>
        <v>0</v>
      </c>
    </row>
    <row r="31" spans="2:17" x14ac:dyDescent="0.25">
      <c r="B31" s="16" t="s">
        <v>47</v>
      </c>
      <c r="C31" s="24">
        <v>1.4</v>
      </c>
      <c r="E31" s="1">
        <v>2</v>
      </c>
      <c r="F31" s="24">
        <v>101325</v>
      </c>
      <c r="G31" s="24">
        <v>96033.583333333328</v>
      </c>
      <c r="H31" s="24">
        <v>5291.4166666666715</v>
      </c>
      <c r="I31" s="26">
        <f t="shared" ref="I31:I44" si="8">(  (PI()*$C$30^2)/4  )   *   SQRT(  ( 2*$C$31/($C$31-1) ) * ( F31/$C$32 ) * (  1  -  (1- (H31/F31))^(  ($C$31-1)/$C$31  )  )  )</f>
        <v>7.3698468360257111E-5</v>
      </c>
      <c r="J31" s="26">
        <f t="shared" ref="J31:J44" si="9">I31/$C$33</f>
        <v>93.835804302692566</v>
      </c>
    </row>
    <row r="32" spans="2:17" x14ac:dyDescent="0.25">
      <c r="B32" s="16" t="s">
        <v>18</v>
      </c>
      <c r="C32" s="24">
        <v>1.2250000000000001</v>
      </c>
      <c r="E32" s="1">
        <v>3</v>
      </c>
      <c r="F32" s="24">
        <v>101325</v>
      </c>
      <c r="G32" s="24">
        <v>90742.166666666657</v>
      </c>
      <c r="H32" s="24">
        <v>10582.833333333343</v>
      </c>
      <c r="I32" s="26">
        <f t="shared" si="8"/>
        <v>1.0526684783998345E-4</v>
      </c>
      <c r="J32" s="26">
        <f t="shared" si="9"/>
        <v>134.02991341948618</v>
      </c>
    </row>
    <row r="33" spans="2:10" x14ac:dyDescent="0.25">
      <c r="B33" s="1" t="s">
        <v>5</v>
      </c>
      <c r="C33" s="26">
        <f>PI()*0.0005^2</f>
        <v>7.8539816339744823E-7</v>
      </c>
      <c r="E33" s="1">
        <v>4</v>
      </c>
      <c r="F33" s="24">
        <v>101325</v>
      </c>
      <c r="G33" s="24">
        <v>85450.749999999985</v>
      </c>
      <c r="H33" s="24">
        <v>15874.250000000015</v>
      </c>
      <c r="I33" s="26">
        <f t="shared" si="8"/>
        <v>1.3027367806324E-4</v>
      </c>
      <c r="J33" s="26">
        <f t="shared" si="9"/>
        <v>165.86959854821487</v>
      </c>
    </row>
    <row r="34" spans="2:10" x14ac:dyDescent="0.25">
      <c r="E34" s="1">
        <v>5</v>
      </c>
      <c r="F34" s="24">
        <v>101325</v>
      </c>
      <c r="G34" s="24">
        <v>80159.333333333314</v>
      </c>
      <c r="H34" s="24">
        <v>21165.666666666686</v>
      </c>
      <c r="I34" s="26">
        <f t="shared" si="8"/>
        <v>1.5207880893432831E-4</v>
      </c>
      <c r="J34" s="26">
        <f t="shared" si="9"/>
        <v>193.63275345141</v>
      </c>
    </row>
    <row r="35" spans="2:10" x14ac:dyDescent="0.25">
      <c r="E35" s="1">
        <v>6</v>
      </c>
      <c r="F35" s="24">
        <v>101325</v>
      </c>
      <c r="G35" s="24">
        <v>74867.916666666642</v>
      </c>
      <c r="H35" s="24">
        <v>26457.083333333358</v>
      </c>
      <c r="I35" s="26">
        <f t="shared" si="8"/>
        <v>1.7199490030820399E-4</v>
      </c>
      <c r="J35" s="26">
        <f t="shared" si="9"/>
        <v>218.99070856518736</v>
      </c>
    </row>
    <row r="36" spans="2:10" x14ac:dyDescent="0.25">
      <c r="E36" s="1">
        <v>7</v>
      </c>
      <c r="F36" s="24">
        <v>101325</v>
      </c>
      <c r="G36" s="24">
        <v>69576.499999999971</v>
      </c>
      <c r="H36" s="24">
        <v>31748.500000000029</v>
      </c>
      <c r="I36" s="26">
        <f t="shared" si="8"/>
        <v>1.9071212349242467E-4</v>
      </c>
      <c r="J36" s="26">
        <f t="shared" si="9"/>
        <v>242.82221729097094</v>
      </c>
    </row>
    <row r="37" spans="2:10" x14ac:dyDescent="0.25">
      <c r="E37" s="1">
        <v>8</v>
      </c>
      <c r="F37" s="24">
        <v>101325</v>
      </c>
      <c r="G37" s="24">
        <v>64285.083333333307</v>
      </c>
      <c r="H37" s="24">
        <v>37039.916666666693</v>
      </c>
      <c r="I37" s="26">
        <f t="shared" si="8"/>
        <v>2.0866116938868834E-4</v>
      </c>
      <c r="J37" s="26">
        <f t="shared" si="9"/>
        <v>265.67565231636024</v>
      </c>
    </row>
    <row r="38" spans="2:10" x14ac:dyDescent="0.25">
      <c r="E38" s="1">
        <v>9</v>
      </c>
      <c r="F38" s="24">
        <v>101325</v>
      </c>
      <c r="G38" s="24">
        <v>58993.666666666642</v>
      </c>
      <c r="H38" s="24">
        <v>42331.333333333358</v>
      </c>
      <c r="I38" s="26">
        <f t="shared" si="8"/>
        <v>2.2614737310672783E-4</v>
      </c>
      <c r="J38" s="26">
        <f t="shared" si="9"/>
        <v>287.93977837746314</v>
      </c>
    </row>
    <row r="39" spans="2:10" x14ac:dyDescent="0.25">
      <c r="E39" s="1">
        <v>10</v>
      </c>
      <c r="F39" s="24">
        <v>101325</v>
      </c>
      <c r="G39" s="24">
        <v>53702.25</v>
      </c>
      <c r="H39" s="24">
        <v>47622.75</v>
      </c>
      <c r="I39" s="26">
        <f t="shared" si="8"/>
        <v>2.4341280281565974E-4</v>
      </c>
      <c r="J39" s="26">
        <f t="shared" si="9"/>
        <v>309.92280623972056</v>
      </c>
    </row>
    <row r="40" spans="2:10" x14ac:dyDescent="0.25">
      <c r="E40" s="1">
        <v>11</v>
      </c>
      <c r="F40" s="24">
        <v>101325</v>
      </c>
      <c r="G40" s="24">
        <v>48410.833333333336</v>
      </c>
      <c r="H40" s="24">
        <v>52914.166666666664</v>
      </c>
      <c r="I40" s="26">
        <f t="shared" si="8"/>
        <v>2.6067114320294801E-4</v>
      </c>
      <c r="J40" s="26">
        <f t="shared" si="9"/>
        <v>331.89680769731598</v>
      </c>
    </row>
    <row r="41" spans="2:10" x14ac:dyDescent="0.25">
      <c r="E41" s="1">
        <v>12</v>
      </c>
      <c r="F41" s="24">
        <v>101325</v>
      </c>
      <c r="G41" s="24">
        <v>43119.416666666672</v>
      </c>
      <c r="H41" s="24">
        <v>58205.583333333328</v>
      </c>
      <c r="I41" s="26">
        <f t="shared" si="8"/>
        <v>2.7813219911321707E-4</v>
      </c>
      <c r="J41" s="26">
        <f t="shared" si="9"/>
        <v>354.12891457510216</v>
      </c>
    </row>
    <row r="42" spans="2:10" x14ac:dyDescent="0.25">
      <c r="E42" s="1">
        <v>13</v>
      </c>
      <c r="F42" s="24">
        <v>101325</v>
      </c>
      <c r="G42" s="24">
        <v>37828.000000000007</v>
      </c>
      <c r="H42" s="24">
        <v>63496.999999999993</v>
      </c>
      <c r="I42" s="26">
        <f t="shared" si="8"/>
        <v>2.9602459552756003E-4</v>
      </c>
      <c r="J42" s="26">
        <f t="shared" si="9"/>
        <v>376.91022123992127</v>
      </c>
    </row>
    <row r="43" spans="2:10" x14ac:dyDescent="0.25">
      <c r="E43" s="1">
        <v>14</v>
      </c>
      <c r="F43" s="24">
        <v>101325</v>
      </c>
      <c r="G43" s="24">
        <v>32536.583333333339</v>
      </c>
      <c r="H43" s="24">
        <v>68788.416666666657</v>
      </c>
      <c r="I43" s="26">
        <f t="shared" si="8"/>
        <v>3.1462379545974499E-4</v>
      </c>
      <c r="J43" s="26">
        <f t="shared" si="9"/>
        <v>400.59145809401468</v>
      </c>
    </row>
    <row r="44" spans="2:10" x14ac:dyDescent="0.25">
      <c r="E44" s="1">
        <v>15</v>
      </c>
      <c r="F44" s="24">
        <v>101325</v>
      </c>
      <c r="G44" s="24">
        <v>27245.166666666672</v>
      </c>
      <c r="H44" s="24">
        <v>74079.833333333328</v>
      </c>
      <c r="I44" s="26">
        <f t="shared" si="8"/>
        <v>3.342958553665195E-4</v>
      </c>
      <c r="J44" s="26">
        <f t="shared" si="9"/>
        <v>425.63870269371915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08609-67AE-4E0A-AFD6-75CD81C464CF}">
  <dimension ref="B2:V65"/>
  <sheetViews>
    <sheetView zoomScale="80" zoomScaleNormal="80" workbookViewId="0"/>
  </sheetViews>
  <sheetFormatPr defaultRowHeight="15" x14ac:dyDescent="0.25"/>
  <cols>
    <col min="3" max="3" width="15.85546875" customWidth="1"/>
    <col min="4" max="4" width="20.85546875" customWidth="1"/>
    <col min="5" max="5" width="23.140625" customWidth="1"/>
    <col min="20" max="20" width="15.5703125" customWidth="1"/>
    <col min="21" max="21" width="22" customWidth="1"/>
    <col min="22" max="22" width="24.42578125" customWidth="1"/>
  </cols>
  <sheetData>
    <row r="2" spans="2:22" x14ac:dyDescent="0.25">
      <c r="B2" s="2" t="s">
        <v>0</v>
      </c>
      <c r="C2" s="2" t="s">
        <v>11</v>
      </c>
      <c r="D2" s="25" t="s">
        <v>44</v>
      </c>
      <c r="E2" s="25" t="s">
        <v>45</v>
      </c>
      <c r="S2" s="2" t="s">
        <v>0</v>
      </c>
      <c r="T2" s="2" t="s">
        <v>11</v>
      </c>
      <c r="U2" s="25" t="s">
        <v>44</v>
      </c>
      <c r="V2" s="25" t="s">
        <v>45</v>
      </c>
    </row>
    <row r="3" spans="2:22" x14ac:dyDescent="0.25">
      <c r="B3" s="1">
        <f>'Автоматическая сетка'!F5</f>
        <v>1</v>
      </c>
      <c r="C3" s="24">
        <f>'Автоматическая сетка'!I5</f>
        <v>0</v>
      </c>
      <c r="D3" s="24">
        <f>'Автоматическая сетка'!P5</f>
        <v>0.12852651623127839</v>
      </c>
      <c r="E3" s="24">
        <f>'Задаваемая сетка'!P5</f>
        <v>4.6639544058064156E-2</v>
      </c>
      <c r="S3" s="1">
        <f>'Автоматическая сетка'!F5</f>
        <v>1</v>
      </c>
      <c r="T3" s="24">
        <f>'Автоматическая сетка'!I5</f>
        <v>0</v>
      </c>
      <c r="U3" s="26">
        <f>'Автоматическая сетка'!M5</f>
        <v>1.0094448979591837E-7</v>
      </c>
      <c r="V3" s="26">
        <f>'Задаваемая сетка'!M5</f>
        <v>3.6630612244897958E-8</v>
      </c>
    </row>
    <row r="4" spans="2:22" x14ac:dyDescent="0.25">
      <c r="B4" s="1">
        <f>'Автоматическая сетка'!F6</f>
        <v>2</v>
      </c>
      <c r="C4" s="24">
        <f>'Автоматическая сетка'!I6</f>
        <v>5291.4166666666715</v>
      </c>
      <c r="D4" s="24">
        <f>'Автоматическая сетка'!P6</f>
        <v>95.159844815065682</v>
      </c>
      <c r="E4" s="24">
        <f>'Задаваемая сетка'!P6</f>
        <v>98.752666965503266</v>
      </c>
      <c r="S4" s="1">
        <f>'Автоматическая сетка'!F6</f>
        <v>2</v>
      </c>
      <c r="T4" s="24">
        <f>'Автоматическая сетка'!I6</f>
        <v>5291.4166666666715</v>
      </c>
      <c r="U4" s="26">
        <f>'Автоматическая сетка'!M6</f>
        <v>7.4738367346938772E-5</v>
      </c>
      <c r="V4" s="26">
        <f>'Задаваемая сетка'!M6</f>
        <v>7.7560163265306124E-5</v>
      </c>
    </row>
    <row r="5" spans="2:22" x14ac:dyDescent="0.25">
      <c r="B5" s="1">
        <f>'Автоматическая сетка'!F7</f>
        <v>3</v>
      </c>
      <c r="C5" s="24">
        <f>'Автоматическая сетка'!I7</f>
        <v>10582.833333333343</v>
      </c>
      <c r="D5" s="24">
        <f>'Автоматическая сетка'!P7</f>
        <v>128.80922737917058</v>
      </c>
      <c r="E5" s="24">
        <f>'Задаваемая сетка'!P7</f>
        <v>133.13616307282976</v>
      </c>
      <c r="S5" s="1">
        <f>'Автоматическая сетка'!F7</f>
        <v>3</v>
      </c>
      <c r="T5" s="24">
        <f>'Автоматическая сетка'!I7</f>
        <v>10582.833333333343</v>
      </c>
      <c r="U5" s="26">
        <f>'Автоматическая сетка'!M7</f>
        <v>1.0116653061224488E-4</v>
      </c>
      <c r="V5" s="26">
        <f>'Задаваемая сетка'!M7</f>
        <v>1.0456489795918366E-4</v>
      </c>
    </row>
    <row r="6" spans="2:22" x14ac:dyDescent="0.25">
      <c r="B6" s="1">
        <f>'Автоматическая сетка'!F8</f>
        <v>4</v>
      </c>
      <c r="C6" s="24">
        <f>'Автоматическая сетка'!I8</f>
        <v>15874.250000000015</v>
      </c>
      <c r="D6" s="24">
        <f>'Автоматическая сетка'!P8</f>
        <v>150.25162069173092</v>
      </c>
      <c r="E6" s="24">
        <f>'Задаваемая сетка'!P8</f>
        <v>154.93090594103518</v>
      </c>
      <c r="S6" s="1">
        <f>'Автоматическая сетка'!F8</f>
        <v>4</v>
      </c>
      <c r="T6" s="24">
        <f>'Автоматическая сетка'!I8</f>
        <v>15874.250000000015</v>
      </c>
      <c r="U6" s="26">
        <f>'Автоматическая сетка'!M8</f>
        <v>1.180073469387755E-4</v>
      </c>
      <c r="V6" s="26">
        <f>'Задаваемая сетка'!M8</f>
        <v>1.2168244897959183E-4</v>
      </c>
    </row>
    <row r="7" spans="2:22" x14ac:dyDescent="0.25">
      <c r="B7" s="1">
        <f>'Автоматическая сетка'!F9</f>
        <v>5</v>
      </c>
      <c r="C7" s="24">
        <f>'Автоматическая сетка'!I9</f>
        <v>21165.666666666686</v>
      </c>
      <c r="D7" s="24">
        <f>'Автоматическая сетка'!P9</f>
        <v>164.39757187854363</v>
      </c>
      <c r="E7" s="24">
        <f>'Задаваемая сетка'!P9</f>
        <v>168.76608274101048</v>
      </c>
      <c r="S7" s="1">
        <f>'Автоматическая сетка'!F9</f>
        <v>5</v>
      </c>
      <c r="T7" s="24">
        <f>'Автоматическая сетка'!I9</f>
        <v>21165.666666666686</v>
      </c>
      <c r="U7" s="26">
        <f>'Автоматическая сетка'!M9</f>
        <v>1.2911755102040814E-4</v>
      </c>
      <c r="V7" s="26">
        <f>'Задаваемая сетка'!M9</f>
        <v>1.3254857142857142E-4</v>
      </c>
    </row>
    <row r="8" spans="2:22" x14ac:dyDescent="0.25">
      <c r="B8" s="1">
        <f>'Автоматическая сетка'!F10</f>
        <v>6</v>
      </c>
      <c r="C8" s="24">
        <f>'Автоматическая сетка'!I10</f>
        <v>26457.083333333358</v>
      </c>
      <c r="D8" s="24">
        <f>'Автоматическая сетка'!P10</f>
        <v>173.09405781388986</v>
      </c>
      <c r="E8" s="24">
        <f>'Задаваемая сетка'!P10</f>
        <v>176.34627539387051</v>
      </c>
      <c r="S8" s="1">
        <f>'Автоматическая сетка'!F10</f>
        <v>6</v>
      </c>
      <c r="T8" s="24">
        <f>'Автоматическая сетка'!I10</f>
        <v>26457.083333333358</v>
      </c>
      <c r="U8" s="26">
        <f>'Автоматическая сетка'!M10</f>
        <v>1.3594775510204082E-4</v>
      </c>
      <c r="V8" s="26">
        <f>'Задаваемая сетка'!M10</f>
        <v>1.3850204081632651E-4</v>
      </c>
    </row>
    <row r="9" spans="2:22" x14ac:dyDescent="0.25">
      <c r="B9" s="1">
        <f>'Автоматическая сетка'!F11</f>
        <v>7</v>
      </c>
      <c r="C9" s="24">
        <f>'Автоматическая сетка'!I11</f>
        <v>31748.500000000029</v>
      </c>
      <c r="D9" s="24">
        <f>'Автоматическая сетка'!P11</f>
        <v>178.03734538512285</v>
      </c>
      <c r="E9" s="24">
        <f>'Задаваемая сетка'!P11</f>
        <v>180.1909391293606</v>
      </c>
      <c r="S9" s="1">
        <f>'Автоматическая сетка'!F11</f>
        <v>7</v>
      </c>
      <c r="T9" s="24">
        <f>'Автоматическая сетка'!I11</f>
        <v>31748.500000000029</v>
      </c>
      <c r="U9" s="26">
        <f>'Автоматическая сетка'!M11</f>
        <v>1.3983020408163264E-4</v>
      </c>
      <c r="V9" s="26">
        <f>'Задаваемая сетка'!M11</f>
        <v>1.4152163265306121E-4</v>
      </c>
    </row>
    <row r="10" spans="2:22" x14ac:dyDescent="0.25">
      <c r="B10" s="1">
        <f>'Автоматическая сетка'!F12</f>
        <v>8</v>
      </c>
      <c r="C10" s="24">
        <f>'Автоматическая сетка'!I12</f>
        <v>37039.916666666693</v>
      </c>
      <c r="D10" s="24">
        <f>'Автоматическая сетка'!P12</f>
        <v>180.70543184335565</v>
      </c>
      <c r="E10" s="24">
        <f>'Задаваемая сетка'!P12</f>
        <v>182.21461047107437</v>
      </c>
      <c r="S10" s="1">
        <f>'Автоматическая сетка'!F12</f>
        <v>8</v>
      </c>
      <c r="T10" s="24">
        <f>'Автоматическая сетка'!I12</f>
        <v>37039.916666666693</v>
      </c>
      <c r="U10" s="26">
        <f>'Автоматическая сетка'!M12</f>
        <v>1.4192571428571428E-4</v>
      </c>
      <c r="V10" s="26">
        <f>'Задаваемая сетка'!M12</f>
        <v>1.4311102040816324E-4</v>
      </c>
    </row>
    <row r="11" spans="2:22" x14ac:dyDescent="0.25">
      <c r="B11" s="1">
        <f>'Автоматическая сетка'!F13</f>
        <v>9</v>
      </c>
      <c r="C11" s="24">
        <f>'Автоматическая сетка'!I13</f>
        <v>42331.333333333358</v>
      </c>
      <c r="D11" s="24">
        <f>'Автоматическая сетка'!P13</f>
        <v>182.00153773093501</v>
      </c>
      <c r="E11" s="24">
        <f>'Задаваемая сетка'!P13</f>
        <v>183.11263411732023</v>
      </c>
      <c r="S11" s="1">
        <f>'Автоматическая сетка'!F13</f>
        <v>9</v>
      </c>
      <c r="T11" s="24">
        <f>'Автоматическая сетка'!I13</f>
        <v>42331.333333333358</v>
      </c>
      <c r="U11" s="26">
        <f>'Автоматическая сетка'!M13</f>
        <v>1.4294367346938774E-4</v>
      </c>
      <c r="V11" s="26">
        <f>'Задаваемая сетка'!M13</f>
        <v>1.4381632653061223E-4</v>
      </c>
    </row>
    <row r="12" spans="2:22" x14ac:dyDescent="0.25">
      <c r="B12" s="1">
        <f>'Автоматическая сетка'!F14</f>
        <v>10</v>
      </c>
      <c r="C12" s="24">
        <f>'Автоматическая сетка'!I14</f>
        <v>47622.75</v>
      </c>
      <c r="D12" s="24">
        <f>'Автоматическая сетка'!P14</f>
        <v>182.7561270447944</v>
      </c>
      <c r="E12" s="24">
        <f>'Задаваемая сетка'!P14</f>
        <v>183.30803741071631</v>
      </c>
      <c r="S12" s="1">
        <f>'Автоматическая сетка'!F14</f>
        <v>10</v>
      </c>
      <c r="T12" s="24">
        <f>'Автоматическая сетка'!I14</f>
        <v>47622.75</v>
      </c>
      <c r="U12" s="26">
        <f>'Автоматическая сетка'!M14</f>
        <v>1.4353632653061224E-4</v>
      </c>
      <c r="V12" s="26">
        <f>'Задаваемая сетка'!M14</f>
        <v>1.4396979591836732E-4</v>
      </c>
    </row>
    <row r="13" spans="2:22" x14ac:dyDescent="0.25">
      <c r="B13" s="1">
        <f>'Автоматическая сетка'!F15</f>
        <v>11</v>
      </c>
      <c r="C13" s="24">
        <f>'Автоматическая сетка'!I15</f>
        <v>52914.166666666664</v>
      </c>
      <c r="D13" s="24">
        <f>'Автоматическая сетка'!P15</f>
        <v>182.90579765250203</v>
      </c>
      <c r="E13" s="24">
        <f>'Задаваемая сетка'!P15</f>
        <v>183.41717222883648</v>
      </c>
      <c r="S13" s="1">
        <f>'Автоматическая сетка'!F15</f>
        <v>11</v>
      </c>
      <c r="T13" s="24">
        <f>'Автоматическая сетка'!I15</f>
        <v>52914.166666666664</v>
      </c>
      <c r="U13" s="26">
        <f>'Автоматическая сетка'!M15</f>
        <v>1.4365387755102039E-4</v>
      </c>
      <c r="V13" s="26">
        <f>'Задаваемая сетка'!M15</f>
        <v>1.4405551020408162E-4</v>
      </c>
    </row>
    <row r="14" spans="2:22" x14ac:dyDescent="0.25">
      <c r="B14" s="1">
        <f>'Автоматическая сетка'!F16</f>
        <v>12</v>
      </c>
      <c r="C14" s="24">
        <f>'Автоматическая сетка'!I16</f>
        <v>58205.583333333328</v>
      </c>
      <c r="D14" s="24">
        <f>'Автоматическая сетка'!P16</f>
        <v>182.93697902910779</v>
      </c>
      <c r="E14" s="24">
        <f>'Задаваемая сетка'!P16</f>
        <v>183.34337630420288</v>
      </c>
      <c r="S14" s="1">
        <f>'Автоматическая сетка'!F16</f>
        <v>12</v>
      </c>
      <c r="T14" s="24">
        <f>'Автоматическая сетка'!I16</f>
        <v>58205.583333333328</v>
      </c>
      <c r="U14" s="26">
        <f>'Автоматическая сетка'!M16</f>
        <v>1.4367836734693876E-4</v>
      </c>
      <c r="V14" s="26">
        <f>'Задаваемая сетка'!M16</f>
        <v>1.4399755102040816E-4</v>
      </c>
    </row>
    <row r="15" spans="2:22" x14ac:dyDescent="0.25">
      <c r="B15" s="1">
        <f>'Автоматическая сетка'!F17</f>
        <v>13</v>
      </c>
      <c r="C15" s="24">
        <f>'Автоматическая сетка'!I17</f>
        <v>63496.999999999993</v>
      </c>
      <c r="D15" s="24">
        <f>'Автоматическая сетка'!P17</f>
        <v>182.92762461612605</v>
      </c>
      <c r="E15" s="24">
        <f>'Задаваемая сетка'!P17</f>
        <v>183.31843120291825</v>
      </c>
      <c r="S15" s="1">
        <f>'Автоматическая сетка'!F17</f>
        <v>13</v>
      </c>
      <c r="T15" s="24">
        <f>'Автоматическая сетка'!I17</f>
        <v>63496.999999999993</v>
      </c>
      <c r="U15" s="26">
        <f>'Автоматическая сетка'!M17</f>
        <v>1.4367102040816325E-4</v>
      </c>
      <c r="V15" s="26">
        <f>'Задаваемая сетка'!M17</f>
        <v>1.4397795918367345E-4</v>
      </c>
    </row>
    <row r="16" spans="2:22" x14ac:dyDescent="0.25">
      <c r="B16" s="1">
        <f>'Автоматическая сетка'!F18</f>
        <v>14</v>
      </c>
      <c r="C16" s="24">
        <f>'Автоматическая сетка'!I18</f>
        <v>68788.416666666657</v>
      </c>
      <c r="D16" s="24">
        <f>'Автоматическая сетка'!P18</f>
        <v>182.90787641094241</v>
      </c>
      <c r="E16" s="24">
        <f>'Задаваемая сетка'!P18</f>
        <v>183.30907678993651</v>
      </c>
      <c r="S16" s="1">
        <f>'Автоматическая сетка'!F18</f>
        <v>14</v>
      </c>
      <c r="T16" s="24">
        <f>'Автоматическая сетка'!I18</f>
        <v>68788.416666666657</v>
      </c>
      <c r="U16" s="26">
        <f>'Автоматическая сетка'!M18</f>
        <v>1.4365551020408161E-4</v>
      </c>
      <c r="V16" s="26">
        <f>'Задаваемая сетка'!M18</f>
        <v>1.4397061224489795E-4</v>
      </c>
    </row>
    <row r="17" spans="2:22" x14ac:dyDescent="0.25">
      <c r="B17" s="1">
        <f>'Автоматическая сетка'!F19</f>
        <v>15</v>
      </c>
      <c r="C17" s="24">
        <f>'Автоматическая сетка'!I19</f>
        <v>74079.833333333328</v>
      </c>
      <c r="D17" s="24">
        <f>'Автоматическая сетка'!P19</f>
        <v>182.89436448107992</v>
      </c>
      <c r="E17" s="24">
        <f>'Задаваемая сетка'!P19</f>
        <v>183.30180113539518</v>
      </c>
      <c r="S17" s="1">
        <f>'Автоматическая сетка'!F19</f>
        <v>15</v>
      </c>
      <c r="T17" s="24">
        <f>'Автоматическая сетка'!I19</f>
        <v>74079.833333333328</v>
      </c>
      <c r="U17" s="26">
        <f>'Автоматическая сетка'!M19</f>
        <v>1.4364489795918366E-4</v>
      </c>
      <c r="V17" s="26">
        <f>'Задаваемая сетка'!M19</f>
        <v>1.4396489795918366E-4</v>
      </c>
    </row>
    <row r="21" spans="2:22" x14ac:dyDescent="0.25">
      <c r="B21" s="2" t="s">
        <v>0</v>
      </c>
      <c r="C21" s="2" t="s">
        <v>11</v>
      </c>
      <c r="D21" s="25" t="s">
        <v>46</v>
      </c>
    </row>
    <row r="22" spans="2:22" x14ac:dyDescent="0.25">
      <c r="B22" s="1">
        <f>'Данные для сравнения'!E5</f>
        <v>1</v>
      </c>
      <c r="C22" s="24">
        <f>'Данные для сравнения'!J5</f>
        <v>0</v>
      </c>
      <c r="D22" s="24">
        <f>'Данные для сравнения'!Q5</f>
        <v>0</v>
      </c>
    </row>
    <row r="23" spans="2:22" x14ac:dyDescent="0.25">
      <c r="B23" s="1">
        <f>'Данные для сравнения'!E6</f>
        <v>2</v>
      </c>
      <c r="C23" s="24">
        <f>'Данные для сравнения'!J6</f>
        <v>4999.585</v>
      </c>
      <c r="D23" s="24">
        <f>'Данные для сравнения'!Q6</f>
        <v>102.0567040568974</v>
      </c>
    </row>
    <row r="24" spans="2:22" x14ac:dyDescent="0.25">
      <c r="B24" s="1">
        <f>'Данные для сравнения'!E7</f>
        <v>3</v>
      </c>
      <c r="C24" s="24">
        <f>'Данные для сравнения'!J7</f>
        <v>9999.17</v>
      </c>
      <c r="D24" s="24">
        <f>'Данные для сравнения'!Q7</f>
        <v>180.10468775637287</v>
      </c>
    </row>
    <row r="25" spans="2:22" x14ac:dyDescent="0.25">
      <c r="B25" s="1">
        <f>'Данные для сравнения'!E8</f>
        <v>4</v>
      </c>
      <c r="C25" s="24">
        <f>'Данные для сравнения'!J8</f>
        <v>14998.76</v>
      </c>
      <c r="D25" s="24">
        <f>'Данные для сравнения'!Q8</f>
        <v>225.26231410107991</v>
      </c>
    </row>
    <row r="26" spans="2:22" x14ac:dyDescent="0.25">
      <c r="B26" s="1">
        <f>'Данные для сравнения'!E9</f>
        <v>5</v>
      </c>
      <c r="C26" s="24">
        <f>'Данные для сравнения'!J9</f>
        <v>19998.34</v>
      </c>
      <c r="D26" s="24">
        <f>'Данные для сравнения'!Q9</f>
        <v>260.51126724727322</v>
      </c>
    </row>
    <row r="27" spans="2:22" x14ac:dyDescent="0.25">
      <c r="B27" s="1">
        <f>'Данные для сравнения'!E10</f>
        <v>6</v>
      </c>
      <c r="C27" s="24">
        <f>'Данные для сравнения'!J10</f>
        <v>24997.93</v>
      </c>
      <c r="D27" s="24">
        <f>'Данные для сравнения'!Q10</f>
        <v>284.71435329216206</v>
      </c>
    </row>
    <row r="28" spans="2:22" x14ac:dyDescent="0.25">
      <c r="B28" s="1">
        <f>'Данные для сравнения'!E11</f>
        <v>7</v>
      </c>
      <c r="C28" s="24">
        <f>'Данные для сравнения'!J11</f>
        <v>29997.51</v>
      </c>
      <c r="D28" s="24">
        <f>'Данные для сравнения'!Q11</f>
        <v>302.61908620867479</v>
      </c>
    </row>
    <row r="29" spans="2:22" x14ac:dyDescent="0.25">
      <c r="B29" s="1">
        <f>'Данные для сравнения'!E12</f>
        <v>8</v>
      </c>
      <c r="C29" s="24">
        <f>'Данные для сравнения'!J12</f>
        <v>34997.1</v>
      </c>
      <c r="D29" s="24">
        <f>'Данные для сравнения'!Q12</f>
        <v>318.61120564467291</v>
      </c>
    </row>
    <row r="30" spans="2:22" x14ac:dyDescent="0.25">
      <c r="B30" s="1">
        <f>'Данные для сравнения'!E13</f>
        <v>9</v>
      </c>
      <c r="C30" s="24">
        <f>'Данные для сравнения'!J13</f>
        <v>39996.68</v>
      </c>
      <c r="D30" s="24">
        <f>'Данные для сравнения'!Q13</f>
        <v>328.51987884318652</v>
      </c>
    </row>
    <row r="31" spans="2:22" x14ac:dyDescent="0.25">
      <c r="B31" s="1">
        <f>'Данные для сравнения'!E14</f>
        <v>10</v>
      </c>
      <c r="C31" s="24">
        <f>'Данные для сравнения'!J14</f>
        <v>44996.27</v>
      </c>
      <c r="D31" s="24">
        <f>'Данные для сравнения'!Q14</f>
        <v>333.36676199699747</v>
      </c>
    </row>
    <row r="32" spans="2:22" x14ac:dyDescent="0.25">
      <c r="B32" s="1">
        <f>'Данные для сравнения'!E15</f>
        <v>11</v>
      </c>
      <c r="C32" s="24">
        <f>'Данные для сравнения'!J15</f>
        <v>49995.85</v>
      </c>
      <c r="D32" s="24">
        <f>'Данные для сравнения'!Q15</f>
        <v>340.12625863132308</v>
      </c>
    </row>
    <row r="33" spans="2:4" x14ac:dyDescent="0.25">
      <c r="B33" s="1">
        <f>'Данные для сравнения'!E16</f>
        <v>12</v>
      </c>
      <c r="C33" s="24">
        <f>'Данные для сравнения'!J16</f>
        <v>54995.44</v>
      </c>
      <c r="D33" s="24">
        <f>'Данные для сравнения'!Q16</f>
        <v>340.12625863132308</v>
      </c>
    </row>
    <row r="34" spans="2:4" x14ac:dyDescent="0.25">
      <c r="B34" s="1">
        <f>'Данные для сравнения'!E17</f>
        <v>13</v>
      </c>
      <c r="C34" s="24">
        <f>'Данные для сравнения'!J17</f>
        <v>59995.02</v>
      </c>
      <c r="D34" s="24">
        <f>'Данные для сравнения'!Q17</f>
        <v>340.12625863132308</v>
      </c>
    </row>
    <row r="35" spans="2:4" x14ac:dyDescent="0.25">
      <c r="B35" s="1">
        <f>'Данные для сравнения'!E18</f>
        <v>14</v>
      </c>
      <c r="C35" s="24">
        <f>'Данные для сравнения'!J18</f>
        <v>64994.61</v>
      </c>
      <c r="D35" s="24">
        <f>'Данные для сравнения'!Q18</f>
        <v>340.12625863132308</v>
      </c>
    </row>
    <row r="36" spans="2:4" x14ac:dyDescent="0.25">
      <c r="B36" s="1">
        <f>'Данные для сравнения'!E19</f>
        <v>15</v>
      </c>
      <c r="C36" s="24">
        <f>'Данные для сравнения'!J19</f>
        <v>69994.19</v>
      </c>
      <c r="D36" s="24">
        <f>'Данные для сравнения'!Q19</f>
        <v>340.12625863132308</v>
      </c>
    </row>
    <row r="37" spans="2:4" x14ac:dyDescent="0.25">
      <c r="B37" s="1">
        <f>'Данные для сравнения'!E20</f>
        <v>16</v>
      </c>
      <c r="C37" s="24">
        <f>'Данные для сравнения'!J20</f>
        <v>74993.78</v>
      </c>
      <c r="D37" s="24">
        <f>'Данные для сравнения'!Q20</f>
        <v>340.12625863132308</v>
      </c>
    </row>
    <row r="38" spans="2:4" x14ac:dyDescent="0.25">
      <c r="B38" s="1">
        <f>'Данные для сравнения'!E21</f>
        <v>17</v>
      </c>
      <c r="C38" s="24">
        <f>'Данные для сравнения'!J21</f>
        <v>79993.36</v>
      </c>
      <c r="D38" s="24">
        <f>'Данные для сравнения'!Q21</f>
        <v>340.12625863132308</v>
      </c>
    </row>
    <row r="39" spans="2:4" x14ac:dyDescent="0.25">
      <c r="B39" s="1">
        <f>'Данные для сравнения'!E22</f>
        <v>18</v>
      </c>
      <c r="C39" s="24">
        <f>'Данные для сравнения'!J22</f>
        <v>84992.95</v>
      </c>
      <c r="D39" s="24">
        <f>'Данные для сравнения'!Q22</f>
        <v>340.12625863132308</v>
      </c>
    </row>
    <row r="40" spans="2:4" x14ac:dyDescent="0.25">
      <c r="B40" s="1">
        <f>'Данные для сравнения'!E23</f>
        <v>19</v>
      </c>
      <c r="C40" s="24">
        <f>'Данные для сравнения'!J23</f>
        <v>89992.53</v>
      </c>
      <c r="D40" s="24">
        <f>'Данные для сравнения'!Q23</f>
        <v>340.12625863132308</v>
      </c>
    </row>
    <row r="41" spans="2:4" x14ac:dyDescent="0.25">
      <c r="B41" s="1">
        <f>'Данные для сравнения'!E24</f>
        <v>20</v>
      </c>
      <c r="C41" s="24">
        <f>'Данные для сравнения'!J24</f>
        <v>94992.12</v>
      </c>
      <c r="D41" s="24">
        <f>'Данные для сравнения'!Q24</f>
        <v>340.12625863132308</v>
      </c>
    </row>
    <row r="45" spans="2:4" x14ac:dyDescent="0.25">
      <c r="B45" s="2" t="s">
        <v>0</v>
      </c>
      <c r="C45" s="2" t="s">
        <v>11</v>
      </c>
      <c r="D45" s="25" t="s">
        <v>49</v>
      </c>
    </row>
    <row r="46" spans="2:4" x14ac:dyDescent="0.25">
      <c r="B46" s="1">
        <f>'Данные для сравнения'!E30</f>
        <v>1</v>
      </c>
      <c r="C46" s="24">
        <f>'Данные для сравнения'!H30</f>
        <v>0</v>
      </c>
      <c r="D46" s="26">
        <f>'Данные для сравнения'!J30</f>
        <v>0</v>
      </c>
    </row>
    <row r="47" spans="2:4" x14ac:dyDescent="0.25">
      <c r="B47" s="1">
        <f>'Данные для сравнения'!E31</f>
        <v>2</v>
      </c>
      <c r="C47" s="24">
        <f>'Данные для сравнения'!H31</f>
        <v>5291.4166666666715</v>
      </c>
      <c r="D47" s="26">
        <f>'Данные для сравнения'!J31</f>
        <v>93.835804302692566</v>
      </c>
    </row>
    <row r="48" spans="2:4" x14ac:dyDescent="0.25">
      <c r="B48" s="1">
        <f>'Данные для сравнения'!E32</f>
        <v>3</v>
      </c>
      <c r="C48" s="24">
        <f>'Данные для сравнения'!H32</f>
        <v>10582.833333333343</v>
      </c>
      <c r="D48" s="26">
        <f>'Данные для сравнения'!J32</f>
        <v>134.02991341948618</v>
      </c>
    </row>
    <row r="49" spans="2:4" x14ac:dyDescent="0.25">
      <c r="B49" s="1">
        <f>'Данные для сравнения'!E33</f>
        <v>4</v>
      </c>
      <c r="C49" s="24">
        <f>'Данные для сравнения'!H33</f>
        <v>15874.250000000015</v>
      </c>
      <c r="D49" s="26">
        <f>'Данные для сравнения'!J33</f>
        <v>165.86959854821487</v>
      </c>
    </row>
    <row r="50" spans="2:4" x14ac:dyDescent="0.25">
      <c r="B50" s="1">
        <f>'Данные для сравнения'!E34</f>
        <v>5</v>
      </c>
      <c r="C50" s="24">
        <f>'Данные для сравнения'!H34</f>
        <v>21165.666666666686</v>
      </c>
      <c r="D50" s="26">
        <f>'Данные для сравнения'!J34</f>
        <v>193.63275345141</v>
      </c>
    </row>
    <row r="51" spans="2:4" x14ac:dyDescent="0.25">
      <c r="B51" s="1">
        <f>'Данные для сравнения'!E35</f>
        <v>6</v>
      </c>
      <c r="C51" s="24">
        <f>'Данные для сравнения'!H35</f>
        <v>26457.083333333358</v>
      </c>
      <c r="D51" s="26">
        <f>'Данные для сравнения'!J35</f>
        <v>218.99070856518736</v>
      </c>
    </row>
    <row r="52" spans="2:4" x14ac:dyDescent="0.25">
      <c r="B52" s="1">
        <f>'Данные для сравнения'!E36</f>
        <v>7</v>
      </c>
      <c r="C52" s="24">
        <f>'Данные для сравнения'!H36</f>
        <v>31748.500000000029</v>
      </c>
      <c r="D52" s="26">
        <f>'Данные для сравнения'!J36</f>
        <v>242.82221729097094</v>
      </c>
    </row>
    <row r="53" spans="2:4" x14ac:dyDescent="0.25">
      <c r="B53" s="1">
        <f>'Данные для сравнения'!E37</f>
        <v>8</v>
      </c>
      <c r="C53" s="24">
        <f>'Данные для сравнения'!H37</f>
        <v>37039.916666666693</v>
      </c>
      <c r="D53" s="26">
        <f>'Данные для сравнения'!J37</f>
        <v>265.67565231636024</v>
      </c>
    </row>
    <row r="54" spans="2:4" x14ac:dyDescent="0.25">
      <c r="B54" s="1">
        <f>'Данные для сравнения'!E38</f>
        <v>9</v>
      </c>
      <c r="C54" s="24">
        <f>'Данные для сравнения'!H38</f>
        <v>42331.333333333358</v>
      </c>
      <c r="D54" s="26">
        <f>'Данные для сравнения'!J38</f>
        <v>287.93977837746314</v>
      </c>
    </row>
    <row r="55" spans="2:4" x14ac:dyDescent="0.25">
      <c r="B55" s="1">
        <f>'Данные для сравнения'!E39</f>
        <v>10</v>
      </c>
      <c r="C55" s="24">
        <f>'Данные для сравнения'!H39</f>
        <v>47622.75</v>
      </c>
      <c r="D55" s="26">
        <f>'Данные для сравнения'!J39</f>
        <v>309.92280623972056</v>
      </c>
    </row>
    <row r="56" spans="2:4" x14ac:dyDescent="0.25">
      <c r="B56" s="1">
        <f>'Данные для сравнения'!E40</f>
        <v>11</v>
      </c>
      <c r="C56" s="24">
        <f>'Данные для сравнения'!H40</f>
        <v>52914.166666666664</v>
      </c>
      <c r="D56" s="26">
        <f>'Данные для сравнения'!J40</f>
        <v>331.89680769731598</v>
      </c>
    </row>
    <row r="57" spans="2:4" x14ac:dyDescent="0.25">
      <c r="B57" s="1">
        <f>'Данные для сравнения'!E41</f>
        <v>12</v>
      </c>
      <c r="C57" s="24">
        <f>'Данные для сравнения'!H41</f>
        <v>58205.583333333328</v>
      </c>
      <c r="D57" s="26">
        <f>'Данные для сравнения'!J41</f>
        <v>354.12891457510216</v>
      </c>
    </row>
    <row r="58" spans="2:4" x14ac:dyDescent="0.25">
      <c r="B58" s="1">
        <f>'Данные для сравнения'!E42</f>
        <v>13</v>
      </c>
      <c r="C58" s="24">
        <f>'Данные для сравнения'!H42</f>
        <v>63496.999999999993</v>
      </c>
      <c r="D58" s="26">
        <f>'Данные для сравнения'!J42</f>
        <v>376.91022123992127</v>
      </c>
    </row>
    <row r="59" spans="2:4" x14ac:dyDescent="0.25">
      <c r="B59" s="1">
        <f>'Данные для сравнения'!E43</f>
        <v>14</v>
      </c>
      <c r="C59" s="24">
        <f>'Данные для сравнения'!H43</f>
        <v>68788.416666666657</v>
      </c>
      <c r="D59" s="26">
        <f>'Данные для сравнения'!J43</f>
        <v>400.59145809401468</v>
      </c>
    </row>
    <row r="60" spans="2:4" x14ac:dyDescent="0.25">
      <c r="B60" s="1">
        <f>'Данные для сравнения'!E44</f>
        <v>15</v>
      </c>
      <c r="C60" s="24">
        <f>'Данные для сравнения'!H44</f>
        <v>74079.833333333328</v>
      </c>
      <c r="D60" s="26">
        <f>'Данные для сравнения'!J44</f>
        <v>425.63870269371915</v>
      </c>
    </row>
    <row r="61" spans="2:4" x14ac:dyDescent="0.25">
      <c r="B61" s="17"/>
    </row>
    <row r="62" spans="2:4" x14ac:dyDescent="0.25">
      <c r="B62" s="17"/>
    </row>
    <row r="63" spans="2:4" x14ac:dyDescent="0.25">
      <c r="B63" s="17"/>
    </row>
    <row r="64" spans="2:4" x14ac:dyDescent="0.25">
      <c r="B64" s="17"/>
    </row>
    <row r="65" spans="2:2" x14ac:dyDescent="0.25">
      <c r="B65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Автоматическая сетка</vt:lpstr>
      <vt:lpstr>Задаваемая сетка</vt:lpstr>
      <vt:lpstr>Данные для сравнения</vt:lpstr>
      <vt:lpstr>Анализ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Rotman</dc:creator>
  <cp:lastModifiedBy>Rotman</cp:lastModifiedBy>
  <dcterms:created xsi:type="dcterms:W3CDTF">2021-11-14T10:00:20Z</dcterms:created>
  <dcterms:modified xsi:type="dcterms:W3CDTF">2021-12-21T08:06:58Z</dcterms:modified>
</cp:coreProperties>
</file>